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040" tabRatio="867" activeTab="12"/>
  </bookViews>
  <sheets>
    <sheet name="DEMO" sheetId="1" r:id="rId1"/>
    <sheet name="CRON F-F" sheetId="2" r:id="rId2"/>
    <sheet name="CURVA ABC" sheetId="3" r:id="rId3"/>
    <sheet name="REC_INS" sheetId="4" r:id="rId4"/>
    <sheet name="BDI" sheetId="5" r:id="rId5"/>
    <sheet name="P 01" sheetId="6" r:id="rId6"/>
    <sheet name="P 02" sheetId="7" r:id="rId7"/>
    <sheet name="P 03A" sheetId="8" r:id="rId8"/>
    <sheet name="P 03B" sheetId="9" r:id="rId9"/>
    <sheet name="P 04A" sheetId="10" r:id="rId10"/>
    <sheet name="P 04B" sheetId="11" r:id="rId11"/>
    <sheet name="P 05A" sheetId="12" r:id="rId12"/>
    <sheet name="P 05B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OUT98" hidden="1">{#N/A,#N/A,TRUE,"Servi?os"}</definedName>
    <definedName name="____________OUT98" hidden="1">{#N/A,#N/A,TRUE,"Servi?os"}</definedName>
    <definedName name="____________OUT98A" hidden="1">{#N/A,#N/A,TRUE,"Servi?os"}</definedName>
    <definedName name="___________OUT98" hidden="1">{#N/A,#N/A,TRUE,"Servi?os"}</definedName>
    <definedName name="__________OUT98" hidden="1">{#N/A,#N/A,TRUE,"Servi?os"}</definedName>
    <definedName name="_________OUT98" hidden="1">{#N/A,#N/A,TRUE,"Servi?os"}</definedName>
    <definedName name="________OUT98" hidden="1">{#N/A,#N/A,TRUE,"Servi?os"}</definedName>
    <definedName name="_______OUT98" hidden="1">{#N/A,#N/A,TRUE,"Servi?os"}</definedName>
    <definedName name="______OUT98" hidden="1">{#N/A,#N/A,TRUE,"Servi?os"}</definedName>
    <definedName name="_____OUT98" hidden="1">{#N/A,#N/A,TRUE,"Servi?os"}</definedName>
    <definedName name="____OUT98" hidden="1">{#N/A,#N/A,TRUE,"Servi?os"}</definedName>
    <definedName name="__OUT98" hidden="1">{#N/A,#N/A,TRUE,"Servi?os"}</definedName>
    <definedName name="__xlnm.Print_Area_1" localSheetId="4">#REF!</definedName>
    <definedName name="__xlnm.Print_Area_1" localSheetId="1">#REF!</definedName>
    <definedName name="__xlnm.Print_Area_1" localSheetId="6">#REF!</definedName>
    <definedName name="__xlnm.Print_Area_1" localSheetId="7">#REF!</definedName>
    <definedName name="__xlnm.Print_Area_1" localSheetId="8">#REF!</definedName>
    <definedName name="__xlnm.Print_Area_1" localSheetId="9">#REF!</definedName>
    <definedName name="__xlnm.Print_Area_1" localSheetId="10">#REF!</definedName>
    <definedName name="__xlnm.Print_Area_1">#REF!</definedName>
    <definedName name="__xlnm.Print_Area_11" localSheetId="4">'[1]C.H.E. 5 Emb. Multi-Propósito'!#REF!</definedName>
    <definedName name="__xlnm.Print_Area_11" localSheetId="1">'[1]C.H.E. 5 Emb. Multi-Propósito'!#REF!</definedName>
    <definedName name="__xlnm.Print_Area_11" localSheetId="6">'[1]C.H.E. 5 Emb. Multi-Propósito'!#REF!</definedName>
    <definedName name="__xlnm.Print_Area_11" localSheetId="7">'[1]C.H.E. 5 Emb. Multi-Propósito'!#REF!</definedName>
    <definedName name="__xlnm.Print_Area_11" localSheetId="8">'[1]C.H.E. 5 Emb. Multi-Propósito'!#REF!</definedName>
    <definedName name="__xlnm.Print_Area_11" localSheetId="9">'[1]C.H.E. 5 Emb. Multi-Propósito'!#REF!</definedName>
    <definedName name="__xlnm.Print_Area_11" localSheetId="10">'[1]C.H.E. 5 Emb. Multi-Propósito'!#REF!</definedName>
    <definedName name="__xlnm.Print_Area_11">'[1]C.H.E. 5 Emb. Multi-Propósito'!#REF!</definedName>
    <definedName name="__xlnm.Print_Area_12" localSheetId="4">#REF!</definedName>
    <definedName name="__xlnm.Print_Area_12" localSheetId="1">#REF!</definedName>
    <definedName name="__xlnm.Print_Area_12" localSheetId="6">#REF!</definedName>
    <definedName name="__xlnm.Print_Area_12" localSheetId="7">#REF!</definedName>
    <definedName name="__xlnm.Print_Area_12" localSheetId="8">#REF!</definedName>
    <definedName name="__xlnm.Print_Area_12" localSheetId="9">#REF!</definedName>
    <definedName name="__xlnm.Print_Area_12" localSheetId="10">#REF!</definedName>
    <definedName name="__xlnm.Print_Area_12">#REF!</definedName>
    <definedName name="__xlnm.Print_Area_13" localSheetId="4">#REF!</definedName>
    <definedName name="__xlnm.Print_Area_13" localSheetId="1">#REF!</definedName>
    <definedName name="__xlnm.Print_Area_13" localSheetId="6">#REF!</definedName>
    <definedName name="__xlnm.Print_Area_13" localSheetId="7">#REF!</definedName>
    <definedName name="__xlnm.Print_Area_13" localSheetId="8">#REF!</definedName>
    <definedName name="__xlnm.Print_Area_13" localSheetId="9">#REF!</definedName>
    <definedName name="__xlnm.Print_Area_13" localSheetId="10">#REF!</definedName>
    <definedName name="__xlnm.Print_Area_13">#REF!</definedName>
    <definedName name="__xlnm.Print_Area_14" localSheetId="4">#REF!</definedName>
    <definedName name="__xlnm.Print_Area_14" localSheetId="1">#REF!</definedName>
    <definedName name="__xlnm.Print_Area_14" localSheetId="6">#REF!</definedName>
    <definedName name="__xlnm.Print_Area_14" localSheetId="7">#REF!</definedName>
    <definedName name="__xlnm.Print_Area_14" localSheetId="8">#REF!</definedName>
    <definedName name="__xlnm.Print_Area_14" localSheetId="9">#REF!</definedName>
    <definedName name="__xlnm.Print_Area_14" localSheetId="10">#REF!</definedName>
    <definedName name="__xlnm.Print_Area_14">#REF!</definedName>
    <definedName name="__xlnm.Print_Area_15" localSheetId="4">#REF!</definedName>
    <definedName name="__xlnm.Print_Area_15" localSheetId="1">#REF!</definedName>
    <definedName name="__xlnm.Print_Area_15" localSheetId="6">#REF!</definedName>
    <definedName name="__xlnm.Print_Area_15" localSheetId="7">#REF!</definedName>
    <definedName name="__xlnm.Print_Area_15" localSheetId="8">#REF!</definedName>
    <definedName name="__xlnm.Print_Area_15" localSheetId="9">#REF!</definedName>
    <definedName name="__xlnm.Print_Area_15" localSheetId="10">#REF!</definedName>
    <definedName name="__xlnm.Print_Area_15">#REF!</definedName>
    <definedName name="__xlnm.Print_Area_16" localSheetId="4">#REF!</definedName>
    <definedName name="__xlnm.Print_Area_16" localSheetId="1">#REF!</definedName>
    <definedName name="__xlnm.Print_Area_16" localSheetId="6">#REF!</definedName>
    <definedName name="__xlnm.Print_Area_16" localSheetId="7">#REF!</definedName>
    <definedName name="__xlnm.Print_Area_16" localSheetId="8">#REF!</definedName>
    <definedName name="__xlnm.Print_Area_16" localSheetId="9">#REF!</definedName>
    <definedName name="__xlnm.Print_Area_16" localSheetId="10">#REF!</definedName>
    <definedName name="__xlnm.Print_Area_16">#REF!</definedName>
    <definedName name="__xlnm.Print_Area_17" localSheetId="4">#REF!</definedName>
    <definedName name="__xlnm.Print_Area_17" localSheetId="1">#REF!</definedName>
    <definedName name="__xlnm.Print_Area_17" localSheetId="6">#REF!</definedName>
    <definedName name="__xlnm.Print_Area_17" localSheetId="7">#REF!</definedName>
    <definedName name="__xlnm.Print_Area_17" localSheetId="8">#REF!</definedName>
    <definedName name="__xlnm.Print_Area_17" localSheetId="9">#REF!</definedName>
    <definedName name="__xlnm.Print_Area_17" localSheetId="10">#REF!</definedName>
    <definedName name="__xlnm.Print_Area_17">#REF!</definedName>
    <definedName name="__xlnm.Print_Area_18" localSheetId="4">#REF!</definedName>
    <definedName name="__xlnm.Print_Area_18" localSheetId="1">#REF!</definedName>
    <definedName name="__xlnm.Print_Area_18" localSheetId="6">#REF!</definedName>
    <definedName name="__xlnm.Print_Area_18" localSheetId="7">#REF!</definedName>
    <definedName name="__xlnm.Print_Area_18" localSheetId="8">#REF!</definedName>
    <definedName name="__xlnm.Print_Area_18" localSheetId="9">#REF!</definedName>
    <definedName name="__xlnm.Print_Area_18" localSheetId="10">#REF!</definedName>
    <definedName name="__xlnm.Print_Area_18">#REF!</definedName>
    <definedName name="__xlnm.Print_Area_19" localSheetId="4">#REF!</definedName>
    <definedName name="__xlnm.Print_Area_19" localSheetId="1">#REF!</definedName>
    <definedName name="__xlnm.Print_Area_19" localSheetId="6">#REF!</definedName>
    <definedName name="__xlnm.Print_Area_19" localSheetId="7">#REF!</definedName>
    <definedName name="__xlnm.Print_Area_19" localSheetId="8">#REF!</definedName>
    <definedName name="__xlnm.Print_Area_19" localSheetId="9">#REF!</definedName>
    <definedName name="__xlnm.Print_Area_19" localSheetId="10">#REF!</definedName>
    <definedName name="__xlnm.Print_Area_19">#REF!</definedName>
    <definedName name="__xlnm.Print_Area_2" localSheetId="4">#REF!</definedName>
    <definedName name="__xlnm.Print_Area_2" localSheetId="1">#REF!</definedName>
    <definedName name="__xlnm.Print_Area_2" localSheetId="6">#REF!</definedName>
    <definedName name="__xlnm.Print_Area_2" localSheetId="7">#REF!</definedName>
    <definedName name="__xlnm.Print_Area_2" localSheetId="8">#REF!</definedName>
    <definedName name="__xlnm.Print_Area_2" localSheetId="9">#REF!</definedName>
    <definedName name="__xlnm.Print_Area_2" localSheetId="10">#REF!</definedName>
    <definedName name="__xlnm.Print_Area_2">#REF!</definedName>
    <definedName name="__xlnm.Print_Area_20" localSheetId="4">#REF!</definedName>
    <definedName name="__xlnm.Print_Area_20" localSheetId="1">#REF!</definedName>
    <definedName name="__xlnm.Print_Area_20" localSheetId="6">#REF!</definedName>
    <definedName name="__xlnm.Print_Area_20" localSheetId="7">#REF!</definedName>
    <definedName name="__xlnm.Print_Area_20" localSheetId="8">#REF!</definedName>
    <definedName name="__xlnm.Print_Area_20" localSheetId="9">#REF!</definedName>
    <definedName name="__xlnm.Print_Area_20" localSheetId="10">#REF!</definedName>
    <definedName name="__xlnm.Print_Area_20">#REF!</definedName>
    <definedName name="__xlnm.Print_Area_3" localSheetId="4">#REF!</definedName>
    <definedName name="__xlnm.Print_Area_3" localSheetId="1">#REF!</definedName>
    <definedName name="__xlnm.Print_Area_3" localSheetId="6">#REF!</definedName>
    <definedName name="__xlnm.Print_Area_3" localSheetId="7">#REF!</definedName>
    <definedName name="__xlnm.Print_Area_3" localSheetId="8">#REF!</definedName>
    <definedName name="__xlnm.Print_Area_3" localSheetId="9">#REF!</definedName>
    <definedName name="__xlnm.Print_Area_3" localSheetId="10">#REF!</definedName>
    <definedName name="__xlnm.Print_Area_3">#REF!</definedName>
    <definedName name="__xlnm.Print_Area_4" localSheetId="4">#REF!</definedName>
    <definedName name="__xlnm.Print_Area_4" localSheetId="1">#REF!</definedName>
    <definedName name="__xlnm.Print_Area_4" localSheetId="6">#REF!</definedName>
    <definedName name="__xlnm.Print_Area_4" localSheetId="7">#REF!</definedName>
    <definedName name="__xlnm.Print_Area_4" localSheetId="8">#REF!</definedName>
    <definedName name="__xlnm.Print_Area_4" localSheetId="9">#REF!</definedName>
    <definedName name="__xlnm.Print_Area_4" localSheetId="10">#REF!</definedName>
    <definedName name="__xlnm.Print_Area_4">#REF!</definedName>
    <definedName name="__xlnm.Print_Area_5" localSheetId="4">#REF!</definedName>
    <definedName name="__xlnm.Print_Area_5" localSheetId="1">#REF!</definedName>
    <definedName name="__xlnm.Print_Area_5" localSheetId="6">#REF!</definedName>
    <definedName name="__xlnm.Print_Area_5" localSheetId="7">#REF!</definedName>
    <definedName name="__xlnm.Print_Area_5" localSheetId="8">#REF!</definedName>
    <definedName name="__xlnm.Print_Area_5" localSheetId="9">#REF!</definedName>
    <definedName name="__xlnm.Print_Area_5" localSheetId="10">#REF!</definedName>
    <definedName name="__xlnm.Print_Area_5">#REF!</definedName>
    <definedName name="__xlnm.Print_Area_6" localSheetId="4">#REF!</definedName>
    <definedName name="__xlnm.Print_Area_6" localSheetId="1">#REF!</definedName>
    <definedName name="__xlnm.Print_Area_6" localSheetId="6">#REF!</definedName>
    <definedName name="__xlnm.Print_Area_6" localSheetId="7">#REF!</definedName>
    <definedName name="__xlnm.Print_Area_6" localSheetId="8">#REF!</definedName>
    <definedName name="__xlnm.Print_Area_6" localSheetId="9">#REF!</definedName>
    <definedName name="__xlnm.Print_Area_6" localSheetId="10">#REF!</definedName>
    <definedName name="__xlnm.Print_Area_6">#REF!</definedName>
    <definedName name="__xlnm.Print_Area_7" localSheetId="4">#REF!</definedName>
    <definedName name="__xlnm.Print_Area_7" localSheetId="1">#REF!</definedName>
    <definedName name="__xlnm.Print_Area_7" localSheetId="6">#REF!</definedName>
    <definedName name="__xlnm.Print_Area_7" localSheetId="7">#REF!</definedName>
    <definedName name="__xlnm.Print_Area_7" localSheetId="8">#REF!</definedName>
    <definedName name="__xlnm.Print_Area_7" localSheetId="9">#REF!</definedName>
    <definedName name="__xlnm.Print_Area_7" localSheetId="10">#REF!</definedName>
    <definedName name="__xlnm.Print_Area_7">#REF!</definedName>
    <definedName name="__xlnm.Print_Area_8" localSheetId="4">#REF!</definedName>
    <definedName name="__xlnm.Print_Area_8" localSheetId="1">#REF!</definedName>
    <definedName name="__xlnm.Print_Area_8" localSheetId="6">#REF!</definedName>
    <definedName name="__xlnm.Print_Area_8" localSheetId="7">#REF!</definedName>
    <definedName name="__xlnm.Print_Area_8" localSheetId="8">#REF!</definedName>
    <definedName name="__xlnm.Print_Area_8" localSheetId="9">#REF!</definedName>
    <definedName name="__xlnm.Print_Area_8" localSheetId="10">#REF!</definedName>
    <definedName name="__xlnm.Print_Area_8">#REF!</definedName>
    <definedName name="__xlnm.Print_Area_9" localSheetId="4">#REF!</definedName>
    <definedName name="__xlnm.Print_Area_9" localSheetId="1">#REF!</definedName>
    <definedName name="__xlnm.Print_Area_9" localSheetId="6">#REF!</definedName>
    <definedName name="__xlnm.Print_Area_9" localSheetId="7">#REF!</definedName>
    <definedName name="__xlnm.Print_Area_9" localSheetId="8">#REF!</definedName>
    <definedName name="__xlnm.Print_Area_9" localSheetId="9">#REF!</definedName>
    <definedName name="__xlnm.Print_Area_9" localSheetId="10">#REF!</definedName>
    <definedName name="__xlnm.Print_Area_9">#REF!</definedName>
    <definedName name="_01_09_96" localSheetId="6">#REF!</definedName>
    <definedName name="_01_09_96" localSheetId="7">#REF!</definedName>
    <definedName name="_01_09_96" localSheetId="8">#REF!</definedName>
    <definedName name="_01_09_96" localSheetId="9">#REF!</definedName>
    <definedName name="_01_09_96" localSheetId="10">#REF!</definedName>
    <definedName name="_01_09_96" localSheetId="11">#REF!</definedName>
    <definedName name="_01_09_96" localSheetId="12">#REF!</definedName>
    <definedName name="_01_09_96">#REF!</definedName>
    <definedName name="_Order1" hidden="1">255</definedName>
    <definedName name="_OUT98" hidden="1">{#N/A,#N/A,TRUE,"Servi?os"}</definedName>
    <definedName name="_PL1" localSheetId="6">#REF!</definedName>
    <definedName name="_PL1" localSheetId="7">#REF!</definedName>
    <definedName name="_PL1" localSheetId="8">#REF!</definedName>
    <definedName name="_PL1" localSheetId="9">#REF!</definedName>
    <definedName name="_PL1" localSheetId="10">#REF!</definedName>
    <definedName name="_PL1" localSheetId="11">#REF!</definedName>
    <definedName name="_PL1" localSheetId="12">#REF!</definedName>
    <definedName name="_PL1">#REF!</definedName>
    <definedName name="_QQ2">#N/A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_" localSheetId="6">#REF!</definedName>
    <definedName name="a_" localSheetId="7">#REF!</definedName>
    <definedName name="a_" localSheetId="8">#REF!</definedName>
    <definedName name="a_" localSheetId="9">#REF!</definedName>
    <definedName name="a_" localSheetId="10">#REF!</definedName>
    <definedName name="a_" localSheetId="11">#REF!</definedName>
    <definedName name="a_" localSheetId="12">#REF!</definedName>
    <definedName name="a_">#REF!</definedName>
    <definedName name="a_a" localSheetId="6">#REF!</definedName>
    <definedName name="a_a" localSheetId="7">#REF!</definedName>
    <definedName name="a_a" localSheetId="8">#REF!</definedName>
    <definedName name="a_a" localSheetId="9">#REF!</definedName>
    <definedName name="a_a" localSheetId="10">#REF!</definedName>
    <definedName name="a_a" localSheetId="11">#REF!</definedName>
    <definedName name="a_a" localSheetId="12">#REF!</definedName>
    <definedName name="a_a">#REF!</definedName>
    <definedName name="AA">#N/A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>#REF!</definedName>
    <definedName name="aaaa">[0]!aaaa</definedName>
    <definedName name="aaaaa" localSheetId="6">#REF!</definedName>
    <definedName name="aaaaa" localSheetId="7">#REF!</definedName>
    <definedName name="aaaaa" localSheetId="8">#REF!</definedName>
    <definedName name="aaaaa" localSheetId="9">#REF!</definedName>
    <definedName name="aaaaa" localSheetId="10">#REF!</definedName>
    <definedName name="aaaaa">#REF!</definedName>
    <definedName name="AB">#N/A</definedName>
    <definedName name="ACIDO" localSheetId="6">#REF!</definedName>
    <definedName name="ACIDO" localSheetId="7">#REF!</definedName>
    <definedName name="ACIDO" localSheetId="8">#REF!</definedName>
    <definedName name="ACIDO" localSheetId="9">#REF!</definedName>
    <definedName name="ACIDO" localSheetId="10">#REF!</definedName>
    <definedName name="ACIDO" localSheetId="11">#REF!</definedName>
    <definedName name="ACIDO" localSheetId="12">#REF!</definedName>
    <definedName name="ACIDO">#REF!</definedName>
    <definedName name="AÇO" localSheetId="6">#REF!</definedName>
    <definedName name="AÇO" localSheetId="7">#REF!</definedName>
    <definedName name="AÇO" localSheetId="8">#REF!</definedName>
    <definedName name="AÇO" localSheetId="9">#REF!</definedName>
    <definedName name="AÇO" localSheetId="10">#REF!</definedName>
    <definedName name="AÇO" localSheetId="11">#REF!</definedName>
    <definedName name="AÇO" localSheetId="12">#REF!</definedName>
    <definedName name="AÇO">#REF!</definedName>
    <definedName name="AÇO_CA_50_3_16" localSheetId="6">#REF!</definedName>
    <definedName name="AÇO_CA_50_3_16" localSheetId="7">#REF!</definedName>
    <definedName name="AÇO_CA_50_3_16" localSheetId="8">#REF!</definedName>
    <definedName name="AÇO_CA_50_3_16" localSheetId="9">#REF!</definedName>
    <definedName name="AÇO_CA_50_3_16" localSheetId="10">#REF!</definedName>
    <definedName name="AÇO_CA_50_3_16" localSheetId="11">#REF!</definedName>
    <definedName name="AÇO_CA_50_3_16" localSheetId="12">#REF!</definedName>
    <definedName name="AÇO_CA_50_3_16">#REF!</definedName>
    <definedName name="ADESIVO_PVC" localSheetId="6">#REF!</definedName>
    <definedName name="ADESIVO_PVC" localSheetId="7">#REF!</definedName>
    <definedName name="ADESIVO_PVC" localSheetId="8">#REF!</definedName>
    <definedName name="ADESIVO_PVC" localSheetId="9">#REF!</definedName>
    <definedName name="ADESIVO_PVC" localSheetId="10">#REF!</definedName>
    <definedName name="ADESIVO_PVC" localSheetId="11">#REF!</definedName>
    <definedName name="ADESIVO_PVC" localSheetId="12">#REF!</definedName>
    <definedName name="ADESIVO_PVC">#REF!</definedName>
    <definedName name="AGUA_10LT" localSheetId="6">#REF!</definedName>
    <definedName name="AGUA_10LT" localSheetId="7">#REF!</definedName>
    <definedName name="AGUA_10LT" localSheetId="8">#REF!</definedName>
    <definedName name="AGUA_10LT" localSheetId="9">#REF!</definedName>
    <definedName name="AGUA_10LT" localSheetId="10">#REF!</definedName>
    <definedName name="AGUA_10LT" localSheetId="11">#REF!</definedName>
    <definedName name="AGUA_10LT" localSheetId="12">#REF!</definedName>
    <definedName name="AGUA_10LT">#REF!</definedName>
    <definedName name="AGUARRAZ" localSheetId="6">#REF!</definedName>
    <definedName name="AGUARRAZ" localSheetId="7">#REF!</definedName>
    <definedName name="AGUARRAZ" localSheetId="8">#REF!</definedName>
    <definedName name="AGUARRAZ" localSheetId="9">#REF!</definedName>
    <definedName name="AGUARRAZ" localSheetId="10">#REF!</definedName>
    <definedName name="AGUARRAZ" localSheetId="11">#REF!</definedName>
    <definedName name="AGUARRAZ" localSheetId="12">#REF!</definedName>
    <definedName name="AGUARRAZ">#REF!</definedName>
    <definedName name="AJUDANTE" localSheetId="6">#REF!</definedName>
    <definedName name="AJUDANTE" localSheetId="7">#REF!</definedName>
    <definedName name="AJUDANTE" localSheetId="8">#REF!</definedName>
    <definedName name="AJUDANTE" localSheetId="9">#REF!</definedName>
    <definedName name="AJUDANTE" localSheetId="10">#REF!</definedName>
    <definedName name="AJUDANTE" localSheetId="11">#REF!</definedName>
    <definedName name="AJUDANTE" localSheetId="12">#REF!</definedName>
    <definedName name="AJUDANTE">#REF!</definedName>
    <definedName name="ALIZAR_MAD_LEI" localSheetId="6">#REF!</definedName>
    <definedName name="ALIZAR_MAD_LEI" localSheetId="7">#REF!</definedName>
    <definedName name="ALIZAR_MAD_LEI" localSheetId="8">#REF!</definedName>
    <definedName name="ALIZAR_MAD_LEI" localSheetId="9">#REF!</definedName>
    <definedName name="ALIZAR_MAD_LEI" localSheetId="10">#REF!</definedName>
    <definedName name="ALIZAR_MAD_LEI" localSheetId="11">#REF!</definedName>
    <definedName name="ALIZAR_MAD_LEI" localSheetId="12">#REF!</definedName>
    <definedName name="ALIZAR_MAD_LEI">#REF!</definedName>
    <definedName name="ALTA" localSheetId="6">'[2]PRO-08'!#REF!</definedName>
    <definedName name="ALTA" localSheetId="7">'[2]PRO-08'!#REF!</definedName>
    <definedName name="ALTA" localSheetId="8">'[2]PRO-08'!#REF!</definedName>
    <definedName name="ALTA" localSheetId="9">'[2]PRO-08'!#REF!</definedName>
    <definedName name="ALTA" localSheetId="10">'[2]PRO-08'!#REF!</definedName>
    <definedName name="ALTA" localSheetId="11">'[2]PRO-08'!#REF!</definedName>
    <definedName name="ALTA" localSheetId="12">'[2]PRO-08'!#REF!</definedName>
    <definedName name="ALTA">'[2]PRO-08'!#REF!</definedName>
    <definedName name="amarela" localSheetId="6">#REF!</definedName>
    <definedName name="amarela" localSheetId="7">#REF!</definedName>
    <definedName name="amarela" localSheetId="8">#REF!</definedName>
    <definedName name="amarela" localSheetId="9">#REF!</definedName>
    <definedName name="amarela" localSheetId="10">#REF!</definedName>
    <definedName name="amarela" localSheetId="11">#REF!</definedName>
    <definedName name="amarela" localSheetId="12">#REF!</definedName>
    <definedName name="amarela">#REF!</definedName>
    <definedName name="AMONIA" localSheetId="6">#REF!</definedName>
    <definedName name="AMONIA" localSheetId="7">#REF!</definedName>
    <definedName name="AMONIA" localSheetId="8">#REF!</definedName>
    <definedName name="AMONIA" localSheetId="9">#REF!</definedName>
    <definedName name="AMONIA" localSheetId="10">#REF!</definedName>
    <definedName name="AMONIA" localSheetId="11">#REF!</definedName>
    <definedName name="AMONIA" localSheetId="12">#REF!</definedName>
    <definedName name="AMONIA">#REF!</definedName>
    <definedName name="APRENDIZ">{"total","SUM(total)","YNNNN",FALSE}</definedName>
    <definedName name="ARAME_RECOZIDO">'[3]Insumos'!$I$22</definedName>
    <definedName name="_xlnm.Print_Area" localSheetId="3">'REC_INS'!$A$1:$E$87</definedName>
    <definedName name="Área_impressão_IM" localSheetId="6">#REF!</definedName>
    <definedName name="Área_impressão_IM" localSheetId="7">#REF!</definedName>
    <definedName name="Área_impressão_IM" localSheetId="8">#REF!</definedName>
    <definedName name="Área_impressão_IM" localSheetId="9">#REF!</definedName>
    <definedName name="Área_impressão_IM" localSheetId="10">#REF!</definedName>
    <definedName name="Área_impressão_IM">#REF!</definedName>
    <definedName name="AREIA" localSheetId="6">#REF!</definedName>
    <definedName name="AREIA" localSheetId="7">#REF!</definedName>
    <definedName name="AREIA" localSheetId="8">#REF!</definedName>
    <definedName name="AREIA" localSheetId="9">#REF!</definedName>
    <definedName name="AREIA" localSheetId="10">#REF!</definedName>
    <definedName name="AREIA" localSheetId="11">#REF!</definedName>
    <definedName name="AREIA" localSheetId="12">#REF!</definedName>
    <definedName name="AREIA">#REF!</definedName>
    <definedName name="ARMAÇÃO_CONCRETO" localSheetId="6">#REF!</definedName>
    <definedName name="ARMAÇÃO_CONCRETO" localSheetId="7">#REF!</definedName>
    <definedName name="ARMAÇÃO_CONCRETO" localSheetId="8">#REF!</definedName>
    <definedName name="ARMAÇÃO_CONCRETO" localSheetId="9">#REF!</definedName>
    <definedName name="ARMAÇÃO_CONCRETO" localSheetId="10">#REF!</definedName>
    <definedName name="ARMAÇÃO_CONCRETO" localSheetId="11">#REF!</definedName>
    <definedName name="ARMAÇÃO_CONCRETO" localSheetId="12">#REF!</definedName>
    <definedName name="ARMAÇÃO_CONCRETO">#REF!</definedName>
    <definedName name="ARMADOR" localSheetId="6">#REF!</definedName>
    <definedName name="ARMADOR" localSheetId="7">#REF!</definedName>
    <definedName name="ARMADOR" localSheetId="8">#REF!</definedName>
    <definedName name="ARMADOR" localSheetId="9">#REF!</definedName>
    <definedName name="ARMADOR" localSheetId="10">#REF!</definedName>
    <definedName name="ARMADOR" localSheetId="11">#REF!</definedName>
    <definedName name="ARMADOR" localSheetId="12">#REF!</definedName>
    <definedName name="ARMADOR">#REF!</definedName>
    <definedName name="ARMARIO_90X60X17_CM" localSheetId="6">#REF!</definedName>
    <definedName name="ARMARIO_90X60X17_CM" localSheetId="7">#REF!</definedName>
    <definedName name="ARMARIO_90X60X17_CM" localSheetId="8">#REF!</definedName>
    <definedName name="ARMARIO_90X60X17_CM" localSheetId="9">#REF!</definedName>
    <definedName name="ARMARIO_90X60X17_CM" localSheetId="10">#REF!</definedName>
    <definedName name="ARMARIO_90X60X17_CM" localSheetId="11">#REF!</definedName>
    <definedName name="ARMARIO_90X60X17_CM" localSheetId="12">#REF!</definedName>
    <definedName name="ARMARIO_90X60X17_CM">#REF!</definedName>
    <definedName name="asdf" localSheetId="6">#REF!</definedName>
    <definedName name="asdf" localSheetId="7">#REF!</definedName>
    <definedName name="asdf" localSheetId="8">#REF!</definedName>
    <definedName name="asdf" localSheetId="9">#REF!</definedName>
    <definedName name="asdf" localSheetId="10">#REF!</definedName>
    <definedName name="asdf">#REF!</definedName>
    <definedName name="asdffgg" localSheetId="6">#REF!</definedName>
    <definedName name="asdffgg" localSheetId="7">#REF!</definedName>
    <definedName name="asdffgg" localSheetId="8">#REF!</definedName>
    <definedName name="asdffgg" localSheetId="9">#REF!</definedName>
    <definedName name="asdffgg" localSheetId="10">#REF!</definedName>
    <definedName name="asdffgg">#REF!</definedName>
    <definedName name="asdfg" localSheetId="6">#REF!</definedName>
    <definedName name="asdfg" localSheetId="7">#REF!</definedName>
    <definedName name="asdfg" localSheetId="8">#REF!</definedName>
    <definedName name="asdfg" localSheetId="9">#REF!</definedName>
    <definedName name="asdfg" localSheetId="10">#REF!</definedName>
    <definedName name="asdfg">#REF!</definedName>
    <definedName name="asdfgg" localSheetId="6">#REF!</definedName>
    <definedName name="asdfgg" localSheetId="7">#REF!</definedName>
    <definedName name="asdfgg" localSheetId="8">#REF!</definedName>
    <definedName name="asdfgg" localSheetId="9">#REF!</definedName>
    <definedName name="asdfgg" localSheetId="10">#REF!</definedName>
    <definedName name="asdfgg">#REF!</definedName>
    <definedName name="asdgg" localSheetId="6">#REF!</definedName>
    <definedName name="asdgg" localSheetId="7">#REF!</definedName>
    <definedName name="asdgg" localSheetId="8">#REF!</definedName>
    <definedName name="asdgg" localSheetId="9">#REF!</definedName>
    <definedName name="asdgg" localSheetId="10">#REF!</definedName>
    <definedName name="asdgg">#REF!</definedName>
    <definedName name="asfdgg" localSheetId="6">#REF!</definedName>
    <definedName name="asfdgg" localSheetId="7">#REF!</definedName>
    <definedName name="asfdgg" localSheetId="8">#REF!</definedName>
    <definedName name="asfdgg" localSheetId="9">#REF!</definedName>
    <definedName name="asfdgg" localSheetId="10">#REF!</definedName>
    <definedName name="asfdgg">#REF!</definedName>
    <definedName name="asfgg" localSheetId="6">#REF!</definedName>
    <definedName name="asfgg" localSheetId="7">#REF!</definedName>
    <definedName name="asfgg" localSheetId="8">#REF!</definedName>
    <definedName name="asfgg" localSheetId="9">#REF!</definedName>
    <definedName name="asfgg" localSheetId="10">#REF!</definedName>
    <definedName name="asfgg">#REF!</definedName>
    <definedName name="ass" localSheetId="6">#REF!</definedName>
    <definedName name="ass" localSheetId="7">#REF!</definedName>
    <definedName name="ass" localSheetId="8">#REF!</definedName>
    <definedName name="ass" localSheetId="9">#REF!</definedName>
    <definedName name="ass" localSheetId="10">#REF!</definedName>
    <definedName name="ass">#REF!</definedName>
    <definedName name="assdasdadsaasd" localSheetId="4">#REF!</definedName>
    <definedName name="assdasdadsaasd" localSheetId="1">#REF!</definedName>
    <definedName name="assdasdadsaasd" localSheetId="6">#REF!</definedName>
    <definedName name="assdasdadsaasd" localSheetId="7">#REF!</definedName>
    <definedName name="assdasdadsaasd" localSheetId="8">#REF!</definedName>
    <definedName name="assdasdadsaasd" localSheetId="9">#REF!</definedName>
    <definedName name="assdasdadsaasd" localSheetId="10">#REF!</definedName>
    <definedName name="assdasdadsaasd">#REF!</definedName>
    <definedName name="ASSENTO_PLASTICO" localSheetId="6">#REF!</definedName>
    <definedName name="ASSENTO_PLASTICO" localSheetId="7">#REF!</definedName>
    <definedName name="ASSENTO_PLASTICO" localSheetId="8">#REF!</definedName>
    <definedName name="ASSENTO_PLASTICO" localSheetId="9">#REF!</definedName>
    <definedName name="ASSENTO_PLASTICO" localSheetId="10">#REF!</definedName>
    <definedName name="ASSENTO_PLASTICO" localSheetId="11">#REF!</definedName>
    <definedName name="ASSENTO_PLASTICO" localSheetId="12">#REF!</definedName>
    <definedName name="ASSENTO_PLASTICO">#REF!</definedName>
    <definedName name="ATERRO_ARENOSO" localSheetId="6">#REF!</definedName>
    <definedName name="ATERRO_ARENOSO" localSheetId="7">#REF!</definedName>
    <definedName name="ATERRO_ARENOSO" localSheetId="8">#REF!</definedName>
    <definedName name="ATERRO_ARENOSO" localSheetId="9">#REF!</definedName>
    <definedName name="ATERRO_ARENOSO" localSheetId="10">#REF!</definedName>
    <definedName name="ATERRO_ARENOSO" localSheetId="11">#REF!</definedName>
    <definedName name="ATERRO_ARENOSO" localSheetId="12">#REF!</definedName>
    <definedName name="ATERRO_ARENOSO">#REF!</definedName>
    <definedName name="AUGUSTO">{"total","SUM(total)","YNNNN",FALSE}</definedName>
    <definedName name="AvFisZero">#N/A</definedName>
    <definedName name="azul" localSheetId="6">#REF!</definedName>
    <definedName name="azul" localSheetId="7">#REF!</definedName>
    <definedName name="azul" localSheetId="8">#REF!</definedName>
    <definedName name="azul" localSheetId="9">#REF!</definedName>
    <definedName name="azul" localSheetId="10">#REF!</definedName>
    <definedName name="azul" localSheetId="11">#REF!</definedName>
    <definedName name="azul" localSheetId="12">#REF!</definedName>
    <definedName name="azul">#REF!</definedName>
    <definedName name="AZULEGISTA" localSheetId="6">#REF!</definedName>
    <definedName name="AZULEGISTA" localSheetId="7">#REF!</definedName>
    <definedName name="AZULEGISTA" localSheetId="8">#REF!</definedName>
    <definedName name="AZULEGISTA" localSheetId="9">#REF!</definedName>
    <definedName name="AZULEGISTA" localSheetId="10">#REF!</definedName>
    <definedName name="AZULEGISTA" localSheetId="11">#REF!</definedName>
    <definedName name="AZULEGISTA" localSheetId="12">#REF!</definedName>
    <definedName name="AZULEGISTA">#REF!</definedName>
    <definedName name="AZULEJO_15X15" localSheetId="6">#REF!</definedName>
    <definedName name="AZULEJO_15X15" localSheetId="7">#REF!</definedName>
    <definedName name="AZULEJO_15X15" localSheetId="8">#REF!</definedName>
    <definedName name="AZULEJO_15X15" localSheetId="9">#REF!</definedName>
    <definedName name="AZULEJO_15X15" localSheetId="10">#REF!</definedName>
    <definedName name="AZULEJO_15X15" localSheetId="11">#REF!</definedName>
    <definedName name="AZULEJO_15X15" localSheetId="12">#REF!</definedName>
    <definedName name="AZULEJO_15X15">#REF!</definedName>
    <definedName name="AZULSINAL" localSheetId="6">#REF!</definedName>
    <definedName name="AZULSINAL" localSheetId="7">#REF!</definedName>
    <definedName name="AZULSINAL" localSheetId="8">#REF!</definedName>
    <definedName name="AZULSINAL" localSheetId="9">#REF!</definedName>
    <definedName name="AZULSINAL" localSheetId="10">#REF!</definedName>
    <definedName name="AZULSINAL" localSheetId="11">#REF!</definedName>
    <definedName name="AZULSINAL" localSheetId="12">#REF!</definedName>
    <definedName name="AZULSINAL">#REF!</definedName>
    <definedName name="BARRO">'[3]Insumos'!$I$9</definedName>
    <definedName name="base">'[4]COMPOSIÇÕES PRINCIPAIS'!$L$1</definedName>
    <definedName name="BDI" localSheetId="6">#REF!</definedName>
    <definedName name="BDI" localSheetId="7">#REF!</definedName>
    <definedName name="BDI" localSheetId="8">#REF!</definedName>
    <definedName name="BDI" localSheetId="9">#REF!</definedName>
    <definedName name="BDI" localSheetId="10">#REF!</definedName>
    <definedName name="BDI" localSheetId="11">#REF!</definedName>
    <definedName name="BDI" localSheetId="12">#REF!</definedName>
    <definedName name="BDI">#REF!</definedName>
    <definedName name="BDIA" localSheetId="6">#REF!</definedName>
    <definedName name="BDIA" localSheetId="7">#REF!</definedName>
    <definedName name="BDIA" localSheetId="8">#REF!</definedName>
    <definedName name="BDIA" localSheetId="9">#REF!</definedName>
    <definedName name="BDIA" localSheetId="10">#REF!</definedName>
    <definedName name="BDIA">#REF!</definedName>
    <definedName name="BG" localSheetId="6">#REF!</definedName>
    <definedName name="BG" localSheetId="7">#REF!</definedName>
    <definedName name="BG" localSheetId="8">#REF!</definedName>
    <definedName name="BG" localSheetId="9">#REF!</definedName>
    <definedName name="BG" localSheetId="10">#REF!</definedName>
    <definedName name="BG" localSheetId="11">#REF!</definedName>
    <definedName name="BG" localSheetId="12">#REF!</definedName>
    <definedName name="BG">#REF!</definedName>
    <definedName name="BGU" localSheetId="6">#REF!</definedName>
    <definedName name="BGU" localSheetId="7">#REF!</definedName>
    <definedName name="BGU" localSheetId="8">#REF!</definedName>
    <definedName name="BGU" localSheetId="9">#REF!</definedName>
    <definedName name="BGU" localSheetId="10">#REF!</definedName>
    <definedName name="BGU" localSheetId="11">#REF!</definedName>
    <definedName name="BGU" localSheetId="12">#REF!</definedName>
    <definedName name="BGU">#REF!</definedName>
    <definedName name="bjkll" localSheetId="6">#REF!</definedName>
    <definedName name="bjkll" localSheetId="7">#REF!</definedName>
    <definedName name="bjkll" localSheetId="8">#REF!</definedName>
    <definedName name="bjkll" localSheetId="9">#REF!</definedName>
    <definedName name="bjkll" localSheetId="10">#REF!</definedName>
    <definedName name="bjkll">#REF!</definedName>
    <definedName name="BLOCO.CONC.CELULAR.12" localSheetId="6">#REF!</definedName>
    <definedName name="BLOCO.CONC.CELULAR.12" localSheetId="7">#REF!</definedName>
    <definedName name="BLOCO.CONC.CELULAR.12" localSheetId="8">#REF!</definedName>
    <definedName name="BLOCO.CONC.CELULAR.12" localSheetId="9">#REF!</definedName>
    <definedName name="BLOCO.CONC.CELULAR.12" localSheetId="10">#REF!</definedName>
    <definedName name="BLOCO.CONC.CELULAR.12" localSheetId="11">#REF!</definedName>
    <definedName name="BLOCO.CONC.CELULAR.12" localSheetId="12">#REF!</definedName>
    <definedName name="BLOCO.CONC.CELULAR.12">#REF!</definedName>
    <definedName name="BLOCO.CONCRETO.14X19X39" localSheetId="6">#REF!</definedName>
    <definedName name="BLOCO.CONCRETO.14X19X39" localSheetId="7">#REF!</definedName>
    <definedName name="BLOCO.CONCRETO.14X19X39" localSheetId="8">#REF!</definedName>
    <definedName name="BLOCO.CONCRETO.14X19X39" localSheetId="9">#REF!</definedName>
    <definedName name="BLOCO.CONCRETO.14X19X39" localSheetId="10">#REF!</definedName>
    <definedName name="BLOCO.CONCRETO.14X19X39" localSheetId="11">#REF!</definedName>
    <definedName name="BLOCO.CONCRETO.14X19X39" localSheetId="12">#REF!</definedName>
    <definedName name="BLOCO.CONCRETO.14X19X39">#REF!</definedName>
    <definedName name="BLOCO.CONCRETO.19X19X39" localSheetId="6">#REF!</definedName>
    <definedName name="BLOCO.CONCRETO.19X19X39" localSheetId="7">#REF!</definedName>
    <definedName name="BLOCO.CONCRETO.19X19X39" localSheetId="8">#REF!</definedName>
    <definedName name="BLOCO.CONCRETO.19X19X39" localSheetId="9">#REF!</definedName>
    <definedName name="BLOCO.CONCRETO.19X19X39" localSheetId="10">#REF!</definedName>
    <definedName name="BLOCO.CONCRETO.19X19X39" localSheetId="11">#REF!</definedName>
    <definedName name="BLOCO.CONCRETO.19X19X39" localSheetId="12">#REF!</definedName>
    <definedName name="BLOCO.CONCRETO.19X19X39">#REF!</definedName>
    <definedName name="BLOCO.CONCRETO.9X19X39" localSheetId="6">#REF!</definedName>
    <definedName name="BLOCO.CONCRETO.9X19X39" localSheetId="7">#REF!</definedName>
    <definedName name="BLOCO.CONCRETO.9X19X39" localSheetId="8">#REF!</definedName>
    <definedName name="BLOCO.CONCRETO.9X19X39" localSheetId="9">#REF!</definedName>
    <definedName name="BLOCO.CONCRETO.9X19X39" localSheetId="10">#REF!</definedName>
    <definedName name="BLOCO.CONCRETO.9X19X39" localSheetId="11">#REF!</definedName>
    <definedName name="BLOCO.CONCRETO.9X19X39" localSheetId="12">#REF!</definedName>
    <definedName name="BLOCO.CONCRETO.9X19X39">#REF!</definedName>
    <definedName name="BLOCO_VIDRO" localSheetId="6">#REF!</definedName>
    <definedName name="BLOCO_VIDRO" localSheetId="7">#REF!</definedName>
    <definedName name="BLOCO_VIDRO" localSheetId="8">#REF!</definedName>
    <definedName name="BLOCO_VIDRO" localSheetId="9">#REF!</definedName>
    <definedName name="BLOCO_VIDRO" localSheetId="10">#REF!</definedName>
    <definedName name="BLOCO_VIDRO" localSheetId="11">#REF!</definedName>
    <definedName name="BLOCO_VIDRO" localSheetId="12">#REF!</definedName>
    <definedName name="BLOCO_VIDRO">#REF!</definedName>
    <definedName name="BRITA1" localSheetId="6">#REF!</definedName>
    <definedName name="BRITA1" localSheetId="7">#REF!</definedName>
    <definedName name="BRITA1" localSheetId="8">#REF!</definedName>
    <definedName name="BRITA1" localSheetId="9">#REF!</definedName>
    <definedName name="BRITA1" localSheetId="10">#REF!</definedName>
    <definedName name="BRITA1" localSheetId="11">#REF!</definedName>
    <definedName name="BRITA1" localSheetId="12">#REF!</definedName>
    <definedName name="BRITA1">#REF!</definedName>
    <definedName name="ç">#N/A</definedName>
    <definedName name="CAIXILHO_MAD_LEI" localSheetId="6">#REF!</definedName>
    <definedName name="CAIXILHO_MAD_LEI" localSheetId="7">#REF!</definedName>
    <definedName name="CAIXILHO_MAD_LEI" localSheetId="8">#REF!</definedName>
    <definedName name="CAIXILHO_MAD_LEI" localSheetId="9">#REF!</definedName>
    <definedName name="CAIXILHO_MAD_LEI" localSheetId="10">#REF!</definedName>
    <definedName name="CAIXILHO_MAD_LEI" localSheetId="11">#REF!</definedName>
    <definedName name="CAIXILHO_MAD_LEI" localSheetId="12">#REF!</definedName>
    <definedName name="CAIXILHO_MAD_LEI">#REF!</definedName>
    <definedName name="CAL" localSheetId="6">#REF!</definedName>
    <definedName name="CAL" localSheetId="7">#REF!</definedName>
    <definedName name="CAL" localSheetId="8">#REF!</definedName>
    <definedName name="CAL" localSheetId="9">#REF!</definedName>
    <definedName name="CAL" localSheetId="10">#REF!</definedName>
    <definedName name="CAL" localSheetId="11">#REF!</definedName>
    <definedName name="CAL" localSheetId="12">#REF!</definedName>
    <definedName name="CAL">#REF!</definedName>
    <definedName name="CAPA" hidden="1">{#N/A,#N/A,TRUE,"Servi?os"}</definedName>
    <definedName name="capa1" hidden="1">{#N/A,#N/A,TRUE,"Servi?os"}</definedName>
    <definedName name="capa2" hidden="1">{#N/A,#N/A,TRUE,"Servi?os"}</definedName>
    <definedName name="CBU" localSheetId="6">#REF!</definedName>
    <definedName name="CBU" localSheetId="7">#REF!</definedName>
    <definedName name="CBU" localSheetId="8">#REF!</definedName>
    <definedName name="CBU" localSheetId="9">#REF!</definedName>
    <definedName name="CBU" localSheetId="10">#REF!</definedName>
    <definedName name="CBU" localSheetId="11">#REF!</definedName>
    <definedName name="CBU" localSheetId="12">#REF!</definedName>
    <definedName name="CBU">#REF!</definedName>
    <definedName name="CBUII" localSheetId="6">#REF!</definedName>
    <definedName name="CBUII" localSheetId="7">#REF!</definedName>
    <definedName name="CBUII" localSheetId="8">#REF!</definedName>
    <definedName name="CBUII" localSheetId="9">#REF!</definedName>
    <definedName name="CBUII" localSheetId="10">#REF!</definedName>
    <definedName name="CBUII" localSheetId="11">#REF!</definedName>
    <definedName name="CBUII" localSheetId="12">#REF!</definedName>
    <definedName name="CBUII">#REF!</definedName>
    <definedName name="CBUQB" localSheetId="6">#REF!</definedName>
    <definedName name="CBUQB" localSheetId="7">#REF!</definedName>
    <definedName name="CBUQB" localSheetId="8">#REF!</definedName>
    <definedName name="CBUQB" localSheetId="9">#REF!</definedName>
    <definedName name="CBUQB" localSheetId="10">#REF!</definedName>
    <definedName name="CBUQB" localSheetId="11">#REF!</definedName>
    <definedName name="CBUQB" localSheetId="12">#REF!</definedName>
    <definedName name="CBUQB">#REF!</definedName>
    <definedName name="CBUQc" localSheetId="6">#REF!</definedName>
    <definedName name="CBUQc" localSheetId="7">#REF!</definedName>
    <definedName name="CBUQc" localSheetId="8">#REF!</definedName>
    <definedName name="CBUQc" localSheetId="9">#REF!</definedName>
    <definedName name="CBUQc" localSheetId="10">#REF!</definedName>
    <definedName name="CBUQc" localSheetId="11">#REF!</definedName>
    <definedName name="CBUQc" localSheetId="12">#REF!</definedName>
    <definedName name="CBUQc">#REF!</definedName>
    <definedName name="CERAMICA_30X30_PEI_IV" localSheetId="6">#REF!</definedName>
    <definedName name="CERAMICA_30X30_PEI_IV" localSheetId="7">#REF!</definedName>
    <definedName name="CERAMICA_30X30_PEI_IV" localSheetId="8">#REF!</definedName>
    <definedName name="CERAMICA_30X30_PEI_IV" localSheetId="9">#REF!</definedName>
    <definedName name="CERAMICA_30X30_PEI_IV" localSheetId="10">#REF!</definedName>
    <definedName name="CERAMICA_30X30_PEI_IV" localSheetId="11">#REF!</definedName>
    <definedName name="CERAMICA_30X30_PEI_IV" localSheetId="12">#REF!</definedName>
    <definedName name="CERAMICA_30X30_PEI_IV">#REF!</definedName>
    <definedName name="CERAMICA_30x30_PEI_V" localSheetId="6">#REF!</definedName>
    <definedName name="CERAMICA_30x30_PEI_V" localSheetId="7">#REF!</definedName>
    <definedName name="CERAMICA_30x30_PEI_V" localSheetId="8">#REF!</definedName>
    <definedName name="CERAMICA_30x30_PEI_V" localSheetId="9">#REF!</definedName>
    <definedName name="CERAMICA_30x30_PEI_V" localSheetId="10">#REF!</definedName>
    <definedName name="CERAMICA_30x30_PEI_V" localSheetId="11">#REF!</definedName>
    <definedName name="CERAMICA_30x30_PEI_V" localSheetId="12">#REF!</definedName>
    <definedName name="CERAMICA_30x30_PEI_V">#REF!</definedName>
    <definedName name="CIMENTO" localSheetId="6">#REF!</definedName>
    <definedName name="CIMENTO" localSheetId="7">#REF!</definedName>
    <definedName name="CIMENTO" localSheetId="8">#REF!</definedName>
    <definedName name="CIMENTO" localSheetId="9">#REF!</definedName>
    <definedName name="CIMENTO" localSheetId="10">#REF!</definedName>
    <definedName name="CIMENTO" localSheetId="11">#REF!</definedName>
    <definedName name="CIMENTO" localSheetId="12">#REF!</definedName>
    <definedName name="CIMENTO">#REF!</definedName>
    <definedName name="CIMENTO_BRANCO" localSheetId="6">#REF!</definedName>
    <definedName name="CIMENTO_BRANCO" localSheetId="7">#REF!</definedName>
    <definedName name="CIMENTO_BRANCO" localSheetId="8">#REF!</definedName>
    <definedName name="CIMENTO_BRANCO" localSheetId="9">#REF!</definedName>
    <definedName name="CIMENTO_BRANCO" localSheetId="10">#REF!</definedName>
    <definedName name="CIMENTO_BRANCO" localSheetId="11">#REF!</definedName>
    <definedName name="CIMENTO_BRANCO" localSheetId="12">#REF!</definedName>
    <definedName name="CIMENTO_BRANCO">#REF!</definedName>
    <definedName name="CIMENTO_COLA" localSheetId="6">#REF!</definedName>
    <definedName name="CIMENTO_COLA" localSheetId="7">#REF!</definedName>
    <definedName name="CIMENTO_COLA" localSheetId="8">#REF!</definedName>
    <definedName name="CIMENTO_COLA" localSheetId="9">#REF!</definedName>
    <definedName name="CIMENTO_COLA" localSheetId="10">#REF!</definedName>
    <definedName name="CIMENTO_COLA" localSheetId="11">#REF!</definedName>
    <definedName name="CIMENTO_COLA" localSheetId="12">#REF!</definedName>
    <definedName name="CIMENTO_COLA">#REF!</definedName>
    <definedName name="CLIENTE" localSheetId="6">#REF!</definedName>
    <definedName name="CLIENTE" localSheetId="7">#REF!</definedName>
    <definedName name="CLIENTE" localSheetId="8">#REF!</definedName>
    <definedName name="CLIENTE" localSheetId="9">#REF!</definedName>
    <definedName name="CLIENTE" localSheetId="10">#REF!</definedName>
    <definedName name="CLIENTE" localSheetId="11">#REF!</definedName>
    <definedName name="CLIENTE" localSheetId="12">#REF!</definedName>
    <definedName name="CLIENTE">#REF!</definedName>
    <definedName name="CodEdital" localSheetId="6">#REF!</definedName>
    <definedName name="CodEdital" localSheetId="7">#REF!</definedName>
    <definedName name="CodEdital" localSheetId="8">#REF!</definedName>
    <definedName name="CodEdital" localSheetId="9">#REF!</definedName>
    <definedName name="CodEdital" localSheetId="10">#REF!</definedName>
    <definedName name="CodEdital">#REF!</definedName>
    <definedName name="CODIGO" localSheetId="6">#REF!</definedName>
    <definedName name="CODIGO" localSheetId="7">#REF!</definedName>
    <definedName name="CODIGO" localSheetId="8">#REF!</definedName>
    <definedName name="CODIGO" localSheetId="9">#REF!</definedName>
    <definedName name="CODIGO" localSheetId="10">#REF!</definedName>
    <definedName name="CODIGO">#REF!</definedName>
    <definedName name="COMPENSA.PLAST" localSheetId="6">#REF!</definedName>
    <definedName name="COMPENSA.PLAST" localSheetId="7">#REF!</definedName>
    <definedName name="COMPENSA.PLAST" localSheetId="8">#REF!</definedName>
    <definedName name="COMPENSA.PLAST" localSheetId="9">#REF!</definedName>
    <definedName name="COMPENSA.PLAST" localSheetId="10">#REF!</definedName>
    <definedName name="COMPENSA.PLAST" localSheetId="11">#REF!</definedName>
    <definedName name="COMPENSA.PLAST" localSheetId="12">#REF!</definedName>
    <definedName name="COMPENSA.PLAST">#REF!</definedName>
    <definedName name="COMPENSADO_RES_10MM" localSheetId="6">#REF!</definedName>
    <definedName name="COMPENSADO_RES_10MM" localSheetId="7">#REF!</definedName>
    <definedName name="COMPENSADO_RES_10MM" localSheetId="8">#REF!</definedName>
    <definedName name="COMPENSADO_RES_10MM" localSheetId="9">#REF!</definedName>
    <definedName name="COMPENSADO_RES_10MM" localSheetId="10">#REF!</definedName>
    <definedName name="COMPENSADO_RES_10MM" localSheetId="11">#REF!</definedName>
    <definedName name="COMPENSADO_RES_10MM" localSheetId="12">#REF!</definedName>
    <definedName name="COMPENSADO_RES_10MM">#REF!</definedName>
    <definedName name="COMPENSADO_RES_12MM" localSheetId="6">#REF!</definedName>
    <definedName name="COMPENSADO_RES_12MM" localSheetId="7">#REF!</definedName>
    <definedName name="COMPENSADO_RES_12MM" localSheetId="8">#REF!</definedName>
    <definedName name="COMPENSADO_RES_12MM" localSheetId="9">#REF!</definedName>
    <definedName name="COMPENSADO_RES_12MM" localSheetId="10">#REF!</definedName>
    <definedName name="COMPENSADO_RES_12MM" localSheetId="11">#REF!</definedName>
    <definedName name="COMPENSADO_RES_12MM" localSheetId="12">#REF!</definedName>
    <definedName name="COMPENSADO_RES_12MM">#REF!</definedName>
    <definedName name="CONCRETO_18_MPA" localSheetId="6">#REF!</definedName>
    <definedName name="CONCRETO_18_MPA" localSheetId="7">#REF!</definedName>
    <definedName name="CONCRETO_18_MPA" localSheetId="8">#REF!</definedName>
    <definedName name="CONCRETO_18_MPA" localSheetId="9">#REF!</definedName>
    <definedName name="CONCRETO_18_MPA" localSheetId="10">#REF!</definedName>
    <definedName name="CONCRETO_18_MPA" localSheetId="11">#REF!</definedName>
    <definedName name="CONCRETO_18_MPA" localSheetId="12">#REF!</definedName>
    <definedName name="CONCRETO_18_MPA">#REF!</definedName>
    <definedName name="CPUS" localSheetId="6">#REF!</definedName>
    <definedName name="CPUS" localSheetId="7">#REF!</definedName>
    <definedName name="CPUS" localSheetId="8">#REF!</definedName>
    <definedName name="CPUS" localSheetId="9">#REF!</definedName>
    <definedName name="CPUS" localSheetId="10">#REF!</definedName>
    <definedName name="CPUS">#REF!</definedName>
    <definedName name="CPUS_AUX" localSheetId="6">#REF!</definedName>
    <definedName name="CPUS_AUX" localSheetId="7">#REF!</definedName>
    <definedName name="CPUS_AUX" localSheetId="8">#REF!</definedName>
    <definedName name="CPUS_AUX" localSheetId="9">#REF!</definedName>
    <definedName name="CPUS_AUX" localSheetId="10">#REF!</definedName>
    <definedName name="CPUS_AUX">#REF!</definedName>
    <definedName name="CPUS_AUX_NOVOS" localSheetId="6">#REF!</definedName>
    <definedName name="CPUS_AUX_NOVOS" localSheetId="7">#REF!</definedName>
    <definedName name="CPUS_AUX_NOVOS" localSheetId="8">#REF!</definedName>
    <definedName name="CPUS_AUX_NOVOS" localSheetId="9">#REF!</definedName>
    <definedName name="CPUS_AUX_NOVOS" localSheetId="10">#REF!</definedName>
    <definedName name="CPUS_AUX_NOVOS">#REF!</definedName>
    <definedName name="CPUS_NOVOS" localSheetId="6">#REF!</definedName>
    <definedName name="CPUS_NOVOS" localSheetId="7">#REF!</definedName>
    <definedName name="CPUS_NOVOS" localSheetId="8">#REF!</definedName>
    <definedName name="CPUS_NOVOS" localSheetId="9">#REF!</definedName>
    <definedName name="CPUS_NOVOS" localSheetId="10">#REF!</definedName>
    <definedName name="CPUS_NOVOS">#REF!</definedName>
    <definedName name="Cronograma">{"total","SUM(total)","YNNNN",FALSE}</definedName>
    <definedName name="CRONOMOD">{"total","SUM(total)","YNNNN",FALSE}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>#REF!</definedName>
    <definedName name="DAER1" hidden="1">{#N/A,#N/A,TRUE,"Servi?os"}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base">#REF!</definedName>
    <definedName name="Data_Base_Cons" localSheetId="6">'REC_INS'!#REF!</definedName>
    <definedName name="Data_Base_Cons" localSheetId="7">'REC_INS'!#REF!</definedName>
    <definedName name="Data_Base_Cons" localSheetId="8">'REC_INS'!#REF!</definedName>
    <definedName name="Data_Base_Cons" localSheetId="9">'REC_INS'!#REF!</definedName>
    <definedName name="Data_Base_Cons" localSheetId="10">'REC_INS'!#REF!</definedName>
    <definedName name="Data_Base_Cons">'REC_INS'!#REF!</definedName>
    <definedName name="Data_Final" localSheetId="6">#REF!</definedName>
    <definedName name="Data_Final" localSheetId="7">#REF!</definedName>
    <definedName name="Data_Final" localSheetId="8">#REF!</definedName>
    <definedName name="Data_Final" localSheetId="9">#REF!</definedName>
    <definedName name="Data_Final" localSheetId="10">#REF!</definedName>
    <definedName name="Data_Final" localSheetId="11">#REF!</definedName>
    <definedName name="Data_Final" localSheetId="12">#REF!</definedName>
    <definedName name="Data_Final">#REF!</definedName>
    <definedName name="Data_Início" localSheetId="6">#REF!</definedName>
    <definedName name="Data_Início" localSheetId="7">#REF!</definedName>
    <definedName name="Data_Início" localSheetId="8">#REF!</definedName>
    <definedName name="Data_Início" localSheetId="9">#REF!</definedName>
    <definedName name="Data_Início" localSheetId="10">#REF!</definedName>
    <definedName name="Data_Início" localSheetId="11">#REF!</definedName>
    <definedName name="Data_Início" localSheetId="12">#REF!</definedName>
    <definedName name="Data_Início">#REF!</definedName>
    <definedName name="ddddsd" localSheetId="6">#REF!</definedName>
    <definedName name="ddddsd" localSheetId="7">#REF!</definedName>
    <definedName name="ddddsd" localSheetId="8">#REF!</definedName>
    <definedName name="ddddsd" localSheetId="9">#REF!</definedName>
    <definedName name="ddddsd" localSheetId="10">#REF!</definedName>
    <definedName name="ddddsd">#REF!</definedName>
    <definedName name="DECANEL" localSheetId="6">#REF!</definedName>
    <definedName name="DECANEL" localSheetId="7">#REF!</definedName>
    <definedName name="DECANEL" localSheetId="8">#REF!</definedName>
    <definedName name="DECANEL" localSheetId="9">#REF!</definedName>
    <definedName name="DECANEL" localSheetId="10">#REF!</definedName>
    <definedName name="DECANEL" localSheetId="11">#REF!</definedName>
    <definedName name="DECANEL" localSheetId="12">#REF!</definedName>
    <definedName name="DECANEL">#REF!</definedName>
    <definedName name="DESFORMA" localSheetId="6">#REF!</definedName>
    <definedName name="DESFORMA" localSheetId="7">#REF!</definedName>
    <definedName name="DESFORMA" localSheetId="8">#REF!</definedName>
    <definedName name="DESFORMA" localSheetId="9">#REF!</definedName>
    <definedName name="DESFORMA" localSheetId="10">#REF!</definedName>
    <definedName name="DESFORMA" localSheetId="11">#REF!</definedName>
    <definedName name="DESFORMA" localSheetId="12">#REF!</definedName>
    <definedName name="DESFORMA">#REF!</definedName>
    <definedName name="df" localSheetId="6">#REF!</definedName>
    <definedName name="df" localSheetId="7">#REF!</definedName>
    <definedName name="df" localSheetId="8">#REF!</definedName>
    <definedName name="df" localSheetId="9">#REF!</definedName>
    <definedName name="df" localSheetId="10">#REF!</definedName>
    <definedName name="df">#REF!</definedName>
    <definedName name="dfs" localSheetId="6">#REF!</definedName>
    <definedName name="dfs" localSheetId="7">#REF!</definedName>
    <definedName name="dfs" localSheetId="8">#REF!</definedName>
    <definedName name="dfs" localSheetId="9">#REF!</definedName>
    <definedName name="dfs" localSheetId="10">#REF!</definedName>
    <definedName name="dfs">#REF!</definedName>
    <definedName name="DGA" localSheetId="6">'[2]PRO-08'!#REF!</definedName>
    <definedName name="DGA" localSheetId="7">'[2]PRO-08'!#REF!</definedName>
    <definedName name="DGA" localSheetId="8">'[2]PRO-08'!#REF!</definedName>
    <definedName name="DGA" localSheetId="9">'[2]PRO-08'!#REF!</definedName>
    <definedName name="DGA" localSheetId="10">'[2]PRO-08'!#REF!</definedName>
    <definedName name="DGA" localSheetId="11">'[2]PRO-08'!#REF!</definedName>
    <definedName name="DGA" localSheetId="12">'[2]PRO-08'!#REF!</definedName>
    <definedName name="DGA">'[2]PRO-08'!#REF!</definedName>
    <definedName name="Diversos" localSheetId="6">#REF!</definedName>
    <definedName name="Diversos" localSheetId="7">#REF!</definedName>
    <definedName name="Diversos" localSheetId="8">#REF!</definedName>
    <definedName name="Diversos" localSheetId="9">#REF!</definedName>
    <definedName name="Diversos" localSheetId="10">#REF!</definedName>
    <definedName name="Diversos">#REF!</definedName>
    <definedName name="DJ" localSheetId="6">#REF!</definedName>
    <definedName name="DJ" localSheetId="7">#REF!</definedName>
    <definedName name="DJ" localSheetId="8">#REF!</definedName>
    <definedName name="DJ" localSheetId="9">#REF!</definedName>
    <definedName name="DJ" localSheetId="10">#REF!</definedName>
    <definedName name="DJ" localSheetId="11">#REF!</definedName>
    <definedName name="DJ" localSheetId="12">#REF!</definedName>
    <definedName name="DJ">#REF!</definedName>
    <definedName name="dkdkd" localSheetId="6">#REF!</definedName>
    <definedName name="dkdkd" localSheetId="7">#REF!</definedName>
    <definedName name="dkdkd" localSheetId="8">#REF!</definedName>
    <definedName name="dkdkd" localSheetId="9">#REF!</definedName>
    <definedName name="dkdkd" localSheetId="10">#REF!</definedName>
    <definedName name="dkdkd">#REF!</definedName>
    <definedName name="DS" localSheetId="6">#REF!</definedName>
    <definedName name="DS" localSheetId="7">#REF!</definedName>
    <definedName name="DS" localSheetId="8">#REF!</definedName>
    <definedName name="DS" localSheetId="9">#REF!</definedName>
    <definedName name="DS" localSheetId="10">#REF!</definedName>
    <definedName name="DS">#REF!</definedName>
    <definedName name="dsadf">{"total","SUM(total)","YNNNN",FALSE}</definedName>
    <definedName name="ECJ" localSheetId="6">#REF!</definedName>
    <definedName name="ECJ" localSheetId="7">#REF!</definedName>
    <definedName name="ECJ" localSheetId="8">#REF!</definedName>
    <definedName name="ECJ" localSheetId="9">#REF!</definedName>
    <definedName name="ECJ" localSheetId="10">#REF!</definedName>
    <definedName name="ECJ" localSheetId="11">#REF!</definedName>
    <definedName name="ECJ" localSheetId="12">#REF!</definedName>
    <definedName name="ECJ">#REF!</definedName>
    <definedName name="EJ" localSheetId="6">#REF!</definedName>
    <definedName name="EJ" localSheetId="7">#REF!</definedName>
    <definedName name="EJ" localSheetId="8">#REF!</definedName>
    <definedName name="EJ" localSheetId="9">#REF!</definedName>
    <definedName name="EJ" localSheetId="10">#REF!</definedName>
    <definedName name="EJ" localSheetId="11">#REF!</definedName>
    <definedName name="EJ" localSheetId="12">#REF!</definedName>
    <definedName name="EJ">#REF!</definedName>
    <definedName name="ELEMENTO_VAZADO" localSheetId="6">#REF!</definedName>
    <definedName name="ELEMENTO_VAZADO" localSheetId="7">#REF!</definedName>
    <definedName name="ELEMENTO_VAZADO" localSheetId="8">#REF!</definedName>
    <definedName name="ELEMENTO_VAZADO" localSheetId="9">#REF!</definedName>
    <definedName name="ELEMENTO_VAZADO" localSheetId="10">#REF!</definedName>
    <definedName name="ELEMENTO_VAZADO" localSheetId="11">#REF!</definedName>
    <definedName name="ELEMENTO_VAZADO" localSheetId="12">#REF!</definedName>
    <definedName name="ELEMENTO_VAZADO">#REF!</definedName>
    <definedName name="ELETRICISTA" localSheetId="6">#REF!</definedName>
    <definedName name="ELETRICISTA" localSheetId="7">#REF!</definedName>
    <definedName name="ELETRICISTA" localSheetId="8">#REF!</definedName>
    <definedName name="ELETRICISTA" localSheetId="9">#REF!</definedName>
    <definedName name="ELETRICISTA" localSheetId="10">#REF!</definedName>
    <definedName name="ELETRICISTA" localSheetId="11">#REF!</definedName>
    <definedName name="ELETRICISTA" localSheetId="12">#REF!</definedName>
    <definedName name="ELETRICISTA">#REF!</definedName>
    <definedName name="EMPRESA" localSheetId="6">#REF!</definedName>
    <definedName name="EMPRESA" localSheetId="7">#REF!</definedName>
    <definedName name="EMPRESA" localSheetId="8">#REF!</definedName>
    <definedName name="EMPRESA" localSheetId="9">#REF!</definedName>
    <definedName name="EMPRESA" localSheetId="10">#REF!</definedName>
    <definedName name="EMPRESA" localSheetId="11">#REF!</definedName>
    <definedName name="EMPRESA" localSheetId="12">#REF!</definedName>
    <definedName name="EMPRESA">#REF!</definedName>
    <definedName name="ENCANADOR" localSheetId="6">#REF!</definedName>
    <definedName name="ENCANADOR" localSheetId="7">#REF!</definedName>
    <definedName name="ENCANADOR" localSheetId="8">#REF!</definedName>
    <definedName name="ENCANADOR" localSheetId="9">#REF!</definedName>
    <definedName name="ENCANADOR" localSheetId="10">#REF!</definedName>
    <definedName name="ENCANADOR" localSheetId="11">#REF!</definedName>
    <definedName name="ENCANADOR" localSheetId="12">#REF!</definedName>
    <definedName name="ENCANADOR">#REF!</definedName>
    <definedName name="ENGATE_STORZ" localSheetId="6">#REF!</definedName>
    <definedName name="ENGATE_STORZ" localSheetId="7">#REF!</definedName>
    <definedName name="ENGATE_STORZ" localSheetId="8">#REF!</definedName>
    <definedName name="ENGATE_STORZ" localSheetId="9">#REF!</definedName>
    <definedName name="ENGATE_STORZ" localSheetId="10">#REF!</definedName>
    <definedName name="ENGATE_STORZ" localSheetId="11">#REF!</definedName>
    <definedName name="ENGATE_STORZ" localSheetId="12">#REF!</definedName>
    <definedName name="ENGATE_STORZ">#REF!</definedName>
    <definedName name="ESCORA">'[3]Insumos'!$I$72</definedName>
    <definedName name="EXA" localSheetId="6">'[2]PRO-08'!#REF!</definedName>
    <definedName name="EXA" localSheetId="7">'[2]PRO-08'!#REF!</definedName>
    <definedName name="EXA" localSheetId="8">'[2]PRO-08'!#REF!</definedName>
    <definedName name="EXA" localSheetId="9">'[2]PRO-08'!#REF!</definedName>
    <definedName name="EXA" localSheetId="10">'[2]PRO-08'!#REF!</definedName>
    <definedName name="EXA" localSheetId="11">'[2]PRO-08'!#REF!</definedName>
    <definedName name="EXA" localSheetId="12">'[2]PRO-08'!#REF!</definedName>
    <definedName name="EXA">'[2]PRO-08'!#REF!</definedName>
    <definedName name="Excel_BuiltIn_Print_Titles_2_1" localSheetId="6">#REF!</definedName>
    <definedName name="Excel_BuiltIn_Print_Titles_2_1" localSheetId="7">#REF!</definedName>
    <definedName name="Excel_BuiltIn_Print_Titles_2_1" localSheetId="8">#REF!</definedName>
    <definedName name="Excel_BuiltIn_Print_Titles_2_1" localSheetId="9">#REF!</definedName>
    <definedName name="Excel_BuiltIn_Print_Titles_2_1" localSheetId="10">#REF!</definedName>
    <definedName name="Excel_BuiltIn_Print_Titles_2_1" localSheetId="11">#REF!</definedName>
    <definedName name="Excel_BuiltIn_Print_Titles_2_1" localSheetId="12">#REF!</definedName>
    <definedName name="Excel_BuiltIn_Print_Titles_2_1">#REF!</definedName>
    <definedName name="Excel_BuiltIn_Print_Titles_2_1_1" localSheetId="6">#REF!,#REF!</definedName>
    <definedName name="Excel_BuiltIn_Print_Titles_2_1_1" localSheetId="7">#REF!,#REF!</definedName>
    <definedName name="Excel_BuiltIn_Print_Titles_2_1_1" localSheetId="8">#REF!,#REF!</definedName>
    <definedName name="Excel_BuiltIn_Print_Titles_2_1_1" localSheetId="9">#REF!,#REF!</definedName>
    <definedName name="Excel_BuiltIn_Print_Titles_2_1_1" localSheetId="10">#REF!,#REF!</definedName>
    <definedName name="Excel_BuiltIn_Print_Titles_2_1_1" localSheetId="11">#REF!,#REF!</definedName>
    <definedName name="Excel_BuiltIn_Print_Titles_2_1_1" localSheetId="12">#REF!,#REF!</definedName>
    <definedName name="Excel_BuiltIn_Print_Titles_2_1_1">#REF!,#REF!</definedName>
    <definedName name="Excel_BuiltIn_Print_Titles_3_1_1" localSheetId="6">#REF!,#REF!</definedName>
    <definedName name="Excel_BuiltIn_Print_Titles_3_1_1" localSheetId="7">#REF!,#REF!</definedName>
    <definedName name="Excel_BuiltIn_Print_Titles_3_1_1" localSheetId="8">#REF!,#REF!</definedName>
    <definedName name="Excel_BuiltIn_Print_Titles_3_1_1" localSheetId="9">#REF!,#REF!</definedName>
    <definedName name="Excel_BuiltIn_Print_Titles_3_1_1" localSheetId="10">#REF!,#REF!</definedName>
    <definedName name="Excel_BuiltIn_Print_Titles_3_1_1" localSheetId="11">#REF!,#REF!</definedName>
    <definedName name="Excel_BuiltIn_Print_Titles_3_1_1" localSheetId="12">#REF!,#REF!</definedName>
    <definedName name="Excel_BuiltIn_Print_Titles_3_1_1">#REF!,#REF!</definedName>
    <definedName name="Excel_BuiltIn_Print_Titles_3_1_1_1" localSheetId="6">#REF!,#REF!</definedName>
    <definedName name="Excel_BuiltIn_Print_Titles_3_1_1_1" localSheetId="7">#REF!,#REF!</definedName>
    <definedName name="Excel_BuiltIn_Print_Titles_3_1_1_1" localSheetId="8">#REF!,#REF!</definedName>
    <definedName name="Excel_BuiltIn_Print_Titles_3_1_1_1" localSheetId="9">#REF!,#REF!</definedName>
    <definedName name="Excel_BuiltIn_Print_Titles_3_1_1_1" localSheetId="10">#REF!,#REF!</definedName>
    <definedName name="Excel_BuiltIn_Print_Titles_3_1_1_1" localSheetId="11">#REF!,#REF!</definedName>
    <definedName name="Excel_BuiltIn_Print_Titles_3_1_1_1" localSheetId="12">#REF!,#REF!</definedName>
    <definedName name="Excel_BuiltIn_Print_Titles_3_1_1_1">#REF!,#REF!</definedName>
    <definedName name="Excel_BuiltIn_Print_Titles_3_1_1_1_1" localSheetId="6">#REF!,#REF!</definedName>
    <definedName name="Excel_BuiltIn_Print_Titles_3_1_1_1_1" localSheetId="7">#REF!,#REF!</definedName>
    <definedName name="Excel_BuiltIn_Print_Titles_3_1_1_1_1" localSheetId="8">#REF!,#REF!</definedName>
    <definedName name="Excel_BuiltIn_Print_Titles_3_1_1_1_1" localSheetId="9">#REF!,#REF!</definedName>
    <definedName name="Excel_BuiltIn_Print_Titles_3_1_1_1_1" localSheetId="10">#REF!,#REF!</definedName>
    <definedName name="Excel_BuiltIn_Print_Titles_3_1_1_1_1" localSheetId="11">#REF!,#REF!</definedName>
    <definedName name="Excel_BuiltIn_Print_Titles_3_1_1_1_1" localSheetId="12">#REF!,#REF!</definedName>
    <definedName name="Excel_BuiltIn_Print_Titles_3_1_1_1_1">#REF!,#REF!</definedName>
    <definedName name="Excel_BuiltIn_Print_Titles_3_1_1_1_1_1" localSheetId="6">#REF!</definedName>
    <definedName name="Excel_BuiltIn_Print_Titles_3_1_1_1_1_1" localSheetId="7">#REF!</definedName>
    <definedName name="Excel_BuiltIn_Print_Titles_3_1_1_1_1_1" localSheetId="8">#REF!</definedName>
    <definedName name="Excel_BuiltIn_Print_Titles_3_1_1_1_1_1" localSheetId="9">#REF!</definedName>
    <definedName name="Excel_BuiltIn_Print_Titles_3_1_1_1_1_1" localSheetId="10">#REF!</definedName>
    <definedName name="Excel_BuiltIn_Print_Titles_3_1_1_1_1_1" localSheetId="11">#REF!</definedName>
    <definedName name="Excel_BuiltIn_Print_Titles_3_1_1_1_1_1" localSheetId="12">#REF!</definedName>
    <definedName name="Excel_BuiltIn_Print_Titles_3_1_1_1_1_1">#REF!</definedName>
    <definedName name="EXT">#N/A</definedName>
    <definedName name="Extenso">#N/A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>#REF!</definedName>
    <definedName name="FATURAS2002" hidden="1">{#N/A,#N/A,TRUE,"Servi?os"}</definedName>
    <definedName name="fc1a" localSheetId="6">'[2]PRO-08'!#REF!</definedName>
    <definedName name="fc1a" localSheetId="7">'[2]PRO-08'!#REF!</definedName>
    <definedName name="fc1a" localSheetId="8">'[2]PRO-08'!#REF!</definedName>
    <definedName name="fc1a" localSheetId="9">'[2]PRO-08'!#REF!</definedName>
    <definedName name="fc1a" localSheetId="10">'[2]PRO-08'!#REF!</definedName>
    <definedName name="fc1a" localSheetId="11">'[2]PRO-08'!#REF!</definedName>
    <definedName name="fc1a" localSheetId="12">'[2]PRO-08'!#REF!</definedName>
    <definedName name="fc1a">'[2]PRO-08'!#REF!</definedName>
    <definedName name="FC2A" localSheetId="6">'[2]PRO-08'!#REF!</definedName>
    <definedName name="FC2A" localSheetId="7">'[2]PRO-08'!#REF!</definedName>
    <definedName name="FC2A" localSheetId="8">'[2]PRO-08'!#REF!</definedName>
    <definedName name="FC2A" localSheetId="9">'[2]PRO-08'!#REF!</definedName>
    <definedName name="FC2A" localSheetId="10">'[2]PRO-08'!#REF!</definedName>
    <definedName name="FC2A" localSheetId="11">'[2]PRO-08'!#REF!</definedName>
    <definedName name="FC2A" localSheetId="12">'[2]PRO-08'!#REF!</definedName>
    <definedName name="FC2A">'[2]PRO-08'!#REF!</definedName>
    <definedName name="FC3A" localSheetId="6">'[2]PRO-08'!#REF!</definedName>
    <definedName name="FC3A" localSheetId="7">'[2]PRO-08'!#REF!</definedName>
    <definedName name="FC3A" localSheetId="8">'[2]PRO-08'!#REF!</definedName>
    <definedName name="FC3A" localSheetId="9">'[2]PRO-08'!#REF!</definedName>
    <definedName name="FC3A" localSheetId="10">'[2]PRO-08'!#REF!</definedName>
    <definedName name="FC3A" localSheetId="11">'[2]PRO-08'!#REF!</definedName>
    <definedName name="FC3A" localSheetId="12">'[2]PRO-08'!#REF!</definedName>
    <definedName name="FC3A">'[2]PRO-08'!#REF!</definedName>
    <definedName name="fda">{"total","SUM(total)","YNNNN",FALSE}</definedName>
    <definedName name="fdfff" localSheetId="6">#REF!</definedName>
    <definedName name="fdfff" localSheetId="7">#REF!</definedName>
    <definedName name="fdfff" localSheetId="8">#REF!</definedName>
    <definedName name="fdfff" localSheetId="9">#REF!</definedName>
    <definedName name="fdfff" localSheetId="10">#REF!</definedName>
    <definedName name="fdfff">#REF!</definedName>
    <definedName name="Ferramenta" localSheetId="6">#REF!</definedName>
    <definedName name="Ferramenta" localSheetId="7">#REF!</definedName>
    <definedName name="Ferramenta" localSheetId="8">#REF!</definedName>
    <definedName name="Ferramenta" localSheetId="9">#REF!</definedName>
    <definedName name="Ferramenta" localSheetId="10">#REF!</definedName>
    <definedName name="Ferramenta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>#REF!</definedName>
    <definedName name="fgnh" localSheetId="6">#REF!</definedName>
    <definedName name="fgnh" localSheetId="7">#REF!</definedName>
    <definedName name="fgnh" localSheetId="8">#REF!</definedName>
    <definedName name="fgnh" localSheetId="9">#REF!</definedName>
    <definedName name="fgnh" localSheetId="10">#REF!</definedName>
    <definedName name="fgnh">#REF!</definedName>
    <definedName name="FOLHA01" hidden="1">{#N/A,#N/A,TRUE,"Servi?os"}</definedName>
    <definedName name="FORMA_MAD_BRANCA" localSheetId="6">#REF!</definedName>
    <definedName name="FORMA_MAD_BRANCA" localSheetId="7">#REF!</definedName>
    <definedName name="FORMA_MAD_BRANCA" localSheetId="8">#REF!</definedName>
    <definedName name="FORMA_MAD_BRANCA" localSheetId="9">#REF!</definedName>
    <definedName name="FORMA_MAD_BRANCA" localSheetId="10">#REF!</definedName>
    <definedName name="FORMA_MAD_BRANCA" localSheetId="11">#REF!</definedName>
    <definedName name="FORMA_MAD_BRANCA" localSheetId="12">#REF!</definedName>
    <definedName name="FORMA_MAD_BRANCA">#REF!</definedName>
    <definedName name="fs" localSheetId="6">#REF!</definedName>
    <definedName name="fs" localSheetId="7">#REF!</definedName>
    <definedName name="fs" localSheetId="8">#REF!</definedName>
    <definedName name="fs" localSheetId="9">#REF!</definedName>
    <definedName name="fs" localSheetId="10">#REF!</definedName>
    <definedName name="fs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 localSheetId="10">#REF!</definedName>
    <definedName name="g">#REF!</definedName>
    <definedName name="GAS_CARBONICO_6KG" localSheetId="6">#REF!</definedName>
    <definedName name="GAS_CARBONICO_6KG" localSheetId="7">#REF!</definedName>
    <definedName name="GAS_CARBONICO_6KG" localSheetId="8">#REF!</definedName>
    <definedName name="GAS_CARBONICO_6KG" localSheetId="9">#REF!</definedName>
    <definedName name="GAS_CARBONICO_6KG" localSheetId="10">#REF!</definedName>
    <definedName name="GAS_CARBONICO_6KG" localSheetId="11">#REF!</definedName>
    <definedName name="GAS_CARBONICO_6KG" localSheetId="12">#REF!</definedName>
    <definedName name="GAS_CARBONICO_6KG">#REF!</definedName>
    <definedName name="GESSO" localSheetId="6">#REF!</definedName>
    <definedName name="GESSO" localSheetId="7">#REF!</definedName>
    <definedName name="GESSO" localSheetId="8">#REF!</definedName>
    <definedName name="GESSO" localSheetId="9">#REF!</definedName>
    <definedName name="GESSO" localSheetId="10">#REF!</definedName>
    <definedName name="GESSO" localSheetId="11">#REF!</definedName>
    <definedName name="GESSO" localSheetId="12">#REF!</definedName>
    <definedName name="GESSO">#REF!</definedName>
    <definedName name="gggg" localSheetId="6">#REF!</definedName>
    <definedName name="gggg" localSheetId="7">#REF!</definedName>
    <definedName name="gggg" localSheetId="8">#REF!</definedName>
    <definedName name="gggg" localSheetId="9">#REF!</definedName>
    <definedName name="gggg" localSheetId="10">#REF!</definedName>
    <definedName name="gggg">#REF!</definedName>
    <definedName name="GRANITO_AMENDOA" localSheetId="6">#REF!</definedName>
    <definedName name="GRANITO_AMENDOA" localSheetId="7">#REF!</definedName>
    <definedName name="GRANITO_AMENDOA" localSheetId="8">#REF!</definedName>
    <definedName name="GRANITO_AMENDOA" localSheetId="9">#REF!</definedName>
    <definedName name="GRANITO_AMENDOA" localSheetId="10">#REF!</definedName>
    <definedName name="GRANITO_AMENDOA" localSheetId="11">#REF!</definedName>
    <definedName name="GRANITO_AMENDOA" localSheetId="12">#REF!</definedName>
    <definedName name="GRANITO_AMENDOA">#REF!</definedName>
    <definedName name="GRANITO_CINZA_CORUMBA" localSheetId="6">#REF!</definedName>
    <definedName name="GRANITO_CINZA_CORUMBA" localSheetId="7">#REF!</definedName>
    <definedName name="GRANITO_CINZA_CORUMBA" localSheetId="8">#REF!</definedName>
    <definedName name="GRANITO_CINZA_CORUMBA" localSheetId="9">#REF!</definedName>
    <definedName name="GRANITO_CINZA_CORUMBA" localSheetId="10">#REF!</definedName>
    <definedName name="GRANITO_CINZA_CORUMBA" localSheetId="11">#REF!</definedName>
    <definedName name="GRANITO_CINZA_CORUMBA" localSheetId="12">#REF!</definedName>
    <definedName name="GRANITO_CINZA_CORUMBA">#REF!</definedName>
    <definedName name="gtryfj" hidden="1">{#N/A,#N/A,TRUE,"Servi?os"}</definedName>
    <definedName name="GUSTAVO">{"total","SUM(total)","YNNNN",FALSE}</definedName>
    <definedName name="hhdfh" localSheetId="6">#REF!</definedName>
    <definedName name="hhdfh" localSheetId="7">#REF!</definedName>
    <definedName name="hhdfh" localSheetId="8">#REF!</definedName>
    <definedName name="hhdfh" localSheetId="9">#REF!</definedName>
    <definedName name="hhdfh" localSheetId="10">#REF!</definedName>
    <definedName name="hhdfh">#REF!</definedName>
    <definedName name="hi" localSheetId="6">#REF!</definedName>
    <definedName name="hi" localSheetId="7">#REF!</definedName>
    <definedName name="hi" localSheetId="8">#REF!</definedName>
    <definedName name="hi" localSheetId="9">#REF!</definedName>
    <definedName name="hi" localSheetId="10">#REF!</definedName>
    <definedName name="hi" localSheetId="11">#REF!</definedName>
    <definedName name="hi" localSheetId="12">#REF!</definedName>
    <definedName name="hi">#REF!</definedName>
    <definedName name="hjj" localSheetId="6">#REF!</definedName>
    <definedName name="hjj" localSheetId="7">#REF!</definedName>
    <definedName name="hjj" localSheetId="8">#REF!</definedName>
    <definedName name="hjj" localSheetId="9">#REF!</definedName>
    <definedName name="hjj" localSheetId="10">#REF!</definedName>
    <definedName name="hjj">#REF!</definedName>
    <definedName name="hk" localSheetId="6">#REF!</definedName>
    <definedName name="hk" localSheetId="7">#REF!</definedName>
    <definedName name="hk" localSheetId="8">#REF!</definedName>
    <definedName name="hk" localSheetId="9">#REF!</definedName>
    <definedName name="hk" localSheetId="10">#REF!</definedName>
    <definedName name="hk">#REF!</definedName>
    <definedName name="IGOL_2" localSheetId="6">#REF!</definedName>
    <definedName name="IGOL_2" localSheetId="7">#REF!</definedName>
    <definedName name="IGOL_2" localSheetId="8">#REF!</definedName>
    <definedName name="IGOL_2" localSheetId="9">#REF!</definedName>
    <definedName name="IGOL_2" localSheetId="10">#REF!</definedName>
    <definedName name="IGOL_2" localSheetId="11">#REF!</definedName>
    <definedName name="IGOL_2" localSheetId="12">#REF!</definedName>
    <definedName name="IGOL_2">#REF!</definedName>
    <definedName name="IGOLFLEX" localSheetId="6">#REF!</definedName>
    <definedName name="IGOLFLEX" localSheetId="7">#REF!</definedName>
    <definedName name="IGOLFLEX" localSheetId="8">#REF!</definedName>
    <definedName name="IGOLFLEX" localSheetId="9">#REF!</definedName>
    <definedName name="IGOLFLEX" localSheetId="10">#REF!</definedName>
    <definedName name="IGOLFLEX" localSheetId="11">#REF!</definedName>
    <definedName name="IGOLFLEX" localSheetId="12">#REF!</definedName>
    <definedName name="IGOLFLEX">#REF!</definedName>
    <definedName name="IM" localSheetId="6">#REF!</definedName>
    <definedName name="IM" localSheetId="7">#REF!</definedName>
    <definedName name="IM" localSheetId="8">#REF!</definedName>
    <definedName name="IM" localSheetId="9">#REF!</definedName>
    <definedName name="IM" localSheetId="10">#REF!</definedName>
    <definedName name="IM" localSheetId="11">#REF!</definedName>
    <definedName name="IM" localSheetId="12">#REF!</definedName>
    <definedName name="IM">#REF!</definedName>
    <definedName name="Imóveis" localSheetId="6">#REF!</definedName>
    <definedName name="Imóveis" localSheetId="7">#REF!</definedName>
    <definedName name="Imóveis" localSheetId="8">#REF!</definedName>
    <definedName name="Imóveis" localSheetId="9">#REF!</definedName>
    <definedName name="Imóveis" localSheetId="10">#REF!</definedName>
    <definedName name="Imóveis">#REF!</definedName>
    <definedName name="IMPERMEABILIZANTE_SIKA" localSheetId="6">#REF!</definedName>
    <definedName name="IMPERMEABILIZANTE_SIKA" localSheetId="7">#REF!</definedName>
    <definedName name="IMPERMEABILIZANTE_SIKA" localSheetId="8">#REF!</definedName>
    <definedName name="IMPERMEABILIZANTE_SIKA" localSheetId="9">#REF!</definedName>
    <definedName name="IMPERMEABILIZANTE_SIKA" localSheetId="10">#REF!</definedName>
    <definedName name="IMPERMEABILIZANTE_SIKA" localSheetId="11">#REF!</definedName>
    <definedName name="IMPERMEABILIZANTE_SIKA" localSheetId="12">#REF!</definedName>
    <definedName name="IMPERMEABILIZANTE_SIKA">#REF!</definedName>
    <definedName name="Instalações" localSheetId="6">#REF!</definedName>
    <definedName name="Instalações" localSheetId="7">#REF!</definedName>
    <definedName name="Instalações" localSheetId="8">#REF!</definedName>
    <definedName name="Instalações" localSheetId="9">#REF!</definedName>
    <definedName name="Instalações" localSheetId="10">#REF!</definedName>
    <definedName name="Instalações">#REF!</definedName>
    <definedName name="INSUMOS" localSheetId="6">#REF!</definedName>
    <definedName name="INSUMOS" localSheetId="7">#REF!</definedName>
    <definedName name="INSUMOS" localSheetId="8">#REF!</definedName>
    <definedName name="INSUMOS" localSheetId="9">#REF!</definedName>
    <definedName name="INSUMOS" localSheetId="10">#REF!</definedName>
    <definedName name="INSUMOS">#REF!</definedName>
    <definedName name="JANEIRO2003" hidden="1">{#N/A,#N/A,TRUE,"Servi?os"}</definedName>
    <definedName name="jj" localSheetId="6">#REF!</definedName>
    <definedName name="jj" localSheetId="7">#REF!</definedName>
    <definedName name="jj" localSheetId="8">#REF!</definedName>
    <definedName name="jj" localSheetId="9">#REF!</definedName>
    <definedName name="jj" localSheetId="10">#REF!</definedName>
    <definedName name="jj">#REF!</definedName>
    <definedName name="jjgf" localSheetId="6">#REF!</definedName>
    <definedName name="jjgf" localSheetId="7">#REF!</definedName>
    <definedName name="jjgf" localSheetId="8">#REF!</definedName>
    <definedName name="jjgf" localSheetId="9">#REF!</definedName>
    <definedName name="jjgf" localSheetId="10">#REF!</definedName>
    <definedName name="jjgf">#REF!</definedName>
    <definedName name="jklfl" localSheetId="6">#REF!</definedName>
    <definedName name="jklfl" localSheetId="7">#REF!</definedName>
    <definedName name="jklfl" localSheetId="8">#REF!</definedName>
    <definedName name="jklfl" localSheetId="9">#REF!</definedName>
    <definedName name="jklfl" localSheetId="10">#REF!</definedName>
    <definedName name="jklfl">#REF!</definedName>
    <definedName name="jlç" localSheetId="6">#REF!</definedName>
    <definedName name="jlç" localSheetId="7">#REF!</definedName>
    <definedName name="jlç" localSheetId="8">#REF!</definedName>
    <definedName name="jlç" localSheetId="9">#REF!</definedName>
    <definedName name="jlç" localSheetId="10">#REF!</definedName>
    <definedName name="jlç">#REF!</definedName>
    <definedName name="JUNTA_PLÁSTICA" localSheetId="6">#REF!</definedName>
    <definedName name="JUNTA_PLÁSTICA" localSheetId="7">#REF!</definedName>
    <definedName name="JUNTA_PLÁSTICA" localSheetId="8">#REF!</definedName>
    <definedName name="JUNTA_PLÁSTICA" localSheetId="9">#REF!</definedName>
    <definedName name="JUNTA_PLÁSTICA" localSheetId="10">#REF!</definedName>
    <definedName name="JUNTA_PLÁSTICA" localSheetId="11">#REF!</definedName>
    <definedName name="JUNTA_PLÁSTICA" localSheetId="12">#REF!</definedName>
    <definedName name="JUNTA_PLÁSTICA">#REF!</definedName>
    <definedName name="ki">'[5]Resumo-SIS'!$F$13</definedName>
    <definedName name="kid">'[5]2.6-Diárias'!$O$4</definedName>
    <definedName name="kii">'[5]Equi-SIS'!$I$9</definedName>
    <definedName name="kkkkk" localSheetId="6">#REF!</definedName>
    <definedName name="kkkkk" localSheetId="7">#REF!</definedName>
    <definedName name="kkkkk" localSheetId="8">#REF!</definedName>
    <definedName name="kkkkk" localSheetId="9">#REF!</definedName>
    <definedName name="kkkkk" localSheetId="10">#REF!</definedName>
    <definedName name="kkkkk">#REF!</definedName>
    <definedName name="KORODUR" localSheetId="6">#REF!</definedName>
    <definedName name="KORODUR" localSheetId="7">#REF!</definedName>
    <definedName name="KORODUR" localSheetId="8">#REF!</definedName>
    <definedName name="KORODUR" localSheetId="9">#REF!</definedName>
    <definedName name="KORODUR" localSheetId="10">#REF!</definedName>
    <definedName name="KORODUR" localSheetId="11">#REF!</definedName>
    <definedName name="KORODUR" localSheetId="12">#REF!</definedName>
    <definedName name="KORODUR">#REF!</definedName>
    <definedName name="LAMBRI_IPÊ" localSheetId="6">#REF!</definedName>
    <definedName name="LAMBRI_IPÊ" localSheetId="7">#REF!</definedName>
    <definedName name="LAMBRI_IPÊ" localSheetId="8">#REF!</definedName>
    <definedName name="LAMBRI_IPÊ" localSheetId="9">#REF!</definedName>
    <definedName name="LAMBRI_IPÊ" localSheetId="10">#REF!</definedName>
    <definedName name="LAMBRI_IPÊ" localSheetId="11">#REF!</definedName>
    <definedName name="LAMBRI_IPÊ" localSheetId="12">#REF!</definedName>
    <definedName name="LAMBRI_IPÊ">#REF!</definedName>
    <definedName name="LANÇAMENTO_CONCRETO" localSheetId="6">#REF!</definedName>
    <definedName name="LANÇAMENTO_CONCRETO" localSheetId="7">#REF!</definedName>
    <definedName name="LANÇAMENTO_CONCRETO" localSheetId="8">#REF!</definedName>
    <definedName name="LANÇAMENTO_CONCRETO" localSheetId="9">#REF!</definedName>
    <definedName name="LANÇAMENTO_CONCRETO" localSheetId="10">#REF!</definedName>
    <definedName name="LANÇAMENTO_CONCRETO" localSheetId="11">#REF!</definedName>
    <definedName name="LANÇAMENTO_CONCRETO" localSheetId="12">#REF!</definedName>
    <definedName name="LANÇAMENTO_CONCRETO">#REF!</definedName>
    <definedName name="LIGAÇÃO_FLEXIVEL" localSheetId="6">#REF!</definedName>
    <definedName name="LIGAÇÃO_FLEXIVEL" localSheetId="7">#REF!</definedName>
    <definedName name="LIGAÇÃO_FLEXIVEL" localSheetId="8">#REF!</definedName>
    <definedName name="LIGAÇÃO_FLEXIVEL" localSheetId="9">#REF!</definedName>
    <definedName name="LIGAÇÃO_FLEXIVEL" localSheetId="10">#REF!</definedName>
    <definedName name="LIGAÇÃO_FLEXIVEL" localSheetId="11">#REF!</definedName>
    <definedName name="LIGAÇÃO_FLEXIVEL" localSheetId="12">#REF!</definedName>
    <definedName name="LIGAÇÃO_FLEXIVEL">#REF!</definedName>
    <definedName name="LILASDRENA" localSheetId="6">#REF!</definedName>
    <definedName name="LILASDRENA" localSheetId="7">#REF!</definedName>
    <definedName name="LILASDRENA" localSheetId="8">#REF!</definedName>
    <definedName name="LILASDRENA" localSheetId="9">#REF!</definedName>
    <definedName name="LILASDRENA" localSheetId="10">#REF!</definedName>
    <definedName name="LILASDRENA" localSheetId="11">#REF!</definedName>
    <definedName name="LILASDRENA" localSheetId="12">#REF!</definedName>
    <definedName name="LILASDRENA">#REF!</definedName>
    <definedName name="LIQUIDO_PREPARADOR" localSheetId="6">#REF!</definedName>
    <definedName name="LIQUIDO_PREPARADOR" localSheetId="7">#REF!</definedName>
    <definedName name="LIQUIDO_PREPARADOR" localSheetId="8">#REF!</definedName>
    <definedName name="LIQUIDO_PREPARADOR" localSheetId="9">#REF!</definedName>
    <definedName name="LIQUIDO_PREPARADOR" localSheetId="10">#REF!</definedName>
    <definedName name="LIQUIDO_PREPARADOR" localSheetId="11">#REF!</definedName>
    <definedName name="LIQUIDO_PREPARADOR" localSheetId="12">#REF!</definedName>
    <definedName name="LIQUIDO_PREPARADOR">#REF!</definedName>
    <definedName name="LIQUIDO_SELADOR">'[3]Insumos'!$I$361</definedName>
    <definedName name="LIXA_FERRO" localSheetId="6">#REF!</definedName>
    <definedName name="LIXA_FERRO" localSheetId="7">#REF!</definedName>
    <definedName name="LIXA_FERRO" localSheetId="8">#REF!</definedName>
    <definedName name="LIXA_FERRO" localSheetId="9">#REF!</definedName>
    <definedName name="LIXA_FERRO" localSheetId="10">#REF!</definedName>
    <definedName name="LIXA_FERRO" localSheetId="11">#REF!</definedName>
    <definedName name="LIXA_FERRO" localSheetId="12">#REF!</definedName>
    <definedName name="LIXA_FERRO">#REF!</definedName>
    <definedName name="LIXA_MADEIRA">'[3]Insumos'!$I$374</definedName>
    <definedName name="LOCAL" localSheetId="6">#REF!</definedName>
    <definedName name="LOCAL" localSheetId="7">#REF!</definedName>
    <definedName name="LOCAL" localSheetId="8">#REF!</definedName>
    <definedName name="LOCAL" localSheetId="9">#REF!</definedName>
    <definedName name="LOCAL" localSheetId="10">#REF!</definedName>
    <definedName name="LOCAL" localSheetId="11">#REF!</definedName>
    <definedName name="LOCAL" localSheetId="12">#REF!</definedName>
    <definedName name="LOCAL">#REF!</definedName>
    <definedName name="LS" localSheetId="6">#REF!</definedName>
    <definedName name="LS" localSheetId="7">#REF!</definedName>
    <definedName name="LS" localSheetId="8">#REF!</definedName>
    <definedName name="LS" localSheetId="9">#REF!</definedName>
    <definedName name="LS" localSheetId="10">#REF!</definedName>
    <definedName name="LS" localSheetId="11">#REF!</definedName>
    <definedName name="LS" localSheetId="12">#REF!</definedName>
    <definedName name="LS">#REF!</definedName>
    <definedName name="MANGUEIRA_30_M" localSheetId="6">#REF!</definedName>
    <definedName name="MANGUEIRA_30_M" localSheetId="7">#REF!</definedName>
    <definedName name="MANGUEIRA_30_M" localSheetId="8">#REF!</definedName>
    <definedName name="MANGUEIRA_30_M" localSheetId="9">#REF!</definedName>
    <definedName name="MANGUEIRA_30_M" localSheetId="10">#REF!</definedName>
    <definedName name="MANGUEIRA_30_M" localSheetId="11">#REF!</definedName>
    <definedName name="MANGUEIRA_30_M" localSheetId="12">#REF!</definedName>
    <definedName name="MANGUEIRA_30_M">#REF!</definedName>
    <definedName name="maq">"#REF!"</definedName>
    <definedName name="maq_1">"#REF!"</definedName>
    <definedName name="maq_10">"#REF!"</definedName>
    <definedName name="maq_2">"#REF!"</definedName>
    <definedName name="maq_3">"#REF!"</definedName>
    <definedName name="maq_4">"#REF!"</definedName>
    <definedName name="maq_5">"#REF!"</definedName>
    <definedName name="maq_6">"#REF!"</definedName>
    <definedName name="maq_7">"#REF!"</definedName>
    <definedName name="maq_8">"#REF!"</definedName>
    <definedName name="maq_9">"#REF!"</definedName>
    <definedName name="MARCENEIRO" localSheetId="6">#REF!</definedName>
    <definedName name="MARCENEIRO" localSheetId="7">#REF!</definedName>
    <definedName name="MARCENEIRO" localSheetId="8">#REF!</definedName>
    <definedName name="MARCENEIRO" localSheetId="9">#REF!</definedName>
    <definedName name="MARCENEIRO" localSheetId="10">#REF!</definedName>
    <definedName name="MARCENEIRO" localSheetId="11">#REF!</definedName>
    <definedName name="MARCENEIRO" localSheetId="12">#REF!</definedName>
    <definedName name="MARCENEIRO">#REF!</definedName>
    <definedName name="MARMORE_BRANCO" localSheetId="6">#REF!</definedName>
    <definedName name="MARMORE_BRANCO" localSheetId="7">#REF!</definedName>
    <definedName name="MARMORE_BRANCO" localSheetId="8">#REF!</definedName>
    <definedName name="MARMORE_BRANCO" localSheetId="9">#REF!</definedName>
    <definedName name="MARMORE_BRANCO" localSheetId="10">#REF!</definedName>
    <definedName name="MARMORE_BRANCO" localSheetId="11">#REF!</definedName>
    <definedName name="MARMORE_BRANCO" localSheetId="12">#REF!</definedName>
    <definedName name="MARMORE_BRANCO">#REF!</definedName>
    <definedName name="Mary">{"total","SUM(total)","YNNNN",FALSE}</definedName>
    <definedName name="Massa">'[6]Teor'!$F$3:$F$7</definedName>
    <definedName name="MASSA_OLEO" localSheetId="6">#REF!</definedName>
    <definedName name="MASSA_OLEO" localSheetId="7">#REF!</definedName>
    <definedName name="MASSA_OLEO" localSheetId="8">#REF!</definedName>
    <definedName name="MASSA_OLEO" localSheetId="9">#REF!</definedName>
    <definedName name="MASSA_OLEO" localSheetId="10">#REF!</definedName>
    <definedName name="MASSA_OLEO" localSheetId="11">#REF!</definedName>
    <definedName name="MASSA_OLEO" localSheetId="12">#REF!</definedName>
    <definedName name="MASSA_OLEO">#REF!</definedName>
    <definedName name="MASSA_PVA">'[3]Insumos'!$I$363</definedName>
    <definedName name="Medição" localSheetId="6">#REF!</definedName>
    <definedName name="Medição" localSheetId="7">#REF!</definedName>
    <definedName name="Medição" localSheetId="8">#REF!</definedName>
    <definedName name="Medição" localSheetId="9">#REF!</definedName>
    <definedName name="Medição" localSheetId="10">#REF!</definedName>
    <definedName name="Medição" localSheetId="11">#REF!</definedName>
    <definedName name="Medição" localSheetId="12">#REF!</definedName>
    <definedName name="Medição">#REF!</definedName>
    <definedName name="Mirin">{"total","SUM(total)","YNNNN",FALSE}</definedName>
    <definedName name="MM">#N/A</definedName>
    <definedName name="MO_SINAPI_TR3">'[7]SINAPI-DF_CPUs'!$C$5029:$C$5115</definedName>
    <definedName name="Mobiliário" localSheetId="6">#REF!</definedName>
    <definedName name="Mobiliário" localSheetId="7">#REF!</definedName>
    <definedName name="Mobiliário" localSheetId="8">#REF!</definedName>
    <definedName name="Mobiliário" localSheetId="9">#REF!</definedName>
    <definedName name="Mobiliário" localSheetId="10">#REF!</definedName>
    <definedName name="Mobiliário">#REF!</definedName>
    <definedName name="MOD">{"total","SUM(total)","YNNNN",FALSE}</definedName>
    <definedName name="MODEXT">#N/A</definedName>
    <definedName name="MODIFICAÇÃO">{"total","SUM(total)","YNNNN",FALSE}</definedName>
    <definedName name="módulo1.Extenso">#N/A</definedName>
    <definedName name="NTEI" localSheetId="6">'[2]PRO-08'!#REF!</definedName>
    <definedName name="NTEI" localSheetId="7">'[2]PRO-08'!#REF!</definedName>
    <definedName name="NTEI" localSheetId="8">'[2]PRO-08'!#REF!</definedName>
    <definedName name="NTEI" localSheetId="9">'[2]PRO-08'!#REF!</definedName>
    <definedName name="NTEI" localSheetId="10">'[2]PRO-08'!#REF!</definedName>
    <definedName name="NTEI" localSheetId="11">'[2]PRO-08'!#REF!</definedName>
    <definedName name="NTEI" localSheetId="12">'[2]PRO-08'!#REF!</definedName>
    <definedName name="NTEI">'[2]PRO-08'!#REF!</definedName>
    <definedName name="OBRA" localSheetId="6">#REF!</definedName>
    <definedName name="OBRA" localSheetId="7">#REF!</definedName>
    <definedName name="OBRA" localSheetId="8">#REF!</definedName>
    <definedName name="OBRA" localSheetId="9">#REF!</definedName>
    <definedName name="OBRA" localSheetId="10">#REF!</definedName>
    <definedName name="OBRA" localSheetId="11">#REF!</definedName>
    <definedName name="OBRA" localSheetId="12">#REF!</definedName>
    <definedName name="OBRA">#REF!</definedName>
    <definedName name="OPA" localSheetId="6">'[2]PRO-08'!#REF!</definedName>
    <definedName name="OPA" localSheetId="7">'[2]PRO-08'!#REF!</definedName>
    <definedName name="OPA" localSheetId="8">'[2]PRO-08'!#REF!</definedName>
    <definedName name="OPA" localSheetId="9">'[2]PRO-08'!#REF!</definedName>
    <definedName name="OPA" localSheetId="10">'[2]PRO-08'!#REF!</definedName>
    <definedName name="OPA" localSheetId="11">'[2]PRO-08'!#REF!</definedName>
    <definedName name="OPA" localSheetId="12">'[2]PRO-08'!#REF!</definedName>
    <definedName name="OPA">'[2]PRO-08'!#REF!</definedName>
    <definedName name="Orçamento" localSheetId="4">#REF!</definedName>
    <definedName name="Orçamento" localSheetId="1">#REF!</definedName>
    <definedName name="Orçamento" localSheetId="0">#REF!</definedName>
    <definedName name="Orçamento" localSheetId="6">#REF!</definedName>
    <definedName name="Orçamento" localSheetId="7">#REF!</definedName>
    <definedName name="Orçamento" localSheetId="8">#REF!</definedName>
    <definedName name="Orçamento" localSheetId="9">#REF!</definedName>
    <definedName name="Orçamento" localSheetId="10">#REF!</definedName>
    <definedName name="Orçamento" localSheetId="11">#REF!</definedName>
    <definedName name="Orçamento" localSheetId="12">#REF!</definedName>
    <definedName name="Orçamento">#REF!</definedName>
    <definedName name="Orcamento2" localSheetId="4">#REF!</definedName>
    <definedName name="Orcamento2" localSheetId="1">#REF!</definedName>
    <definedName name="Orcamento2" localSheetId="6">#REF!</definedName>
    <definedName name="Orcamento2" localSheetId="7">#REF!</definedName>
    <definedName name="Orcamento2" localSheetId="8">#REF!</definedName>
    <definedName name="Orcamento2" localSheetId="9">#REF!</definedName>
    <definedName name="Orcamento2" localSheetId="10">#REF!</definedName>
    <definedName name="Orcamento2">#REF!</definedName>
    <definedName name="orçamrest" hidden="1">{#N/A,#N/A,TRUE,"Servi?os"}</definedName>
    <definedName name="PARAFUSO_PARA_LOUÇA" localSheetId="6">#REF!</definedName>
    <definedName name="PARAFUSO_PARA_LOUÇA" localSheetId="7">#REF!</definedName>
    <definedName name="PARAFUSO_PARA_LOUÇA" localSheetId="8">#REF!</definedName>
    <definedName name="PARAFUSO_PARA_LOUÇA" localSheetId="9">#REF!</definedName>
    <definedName name="PARAFUSO_PARA_LOUÇA" localSheetId="10">#REF!</definedName>
    <definedName name="PARAFUSO_PARA_LOUÇA" localSheetId="11">#REF!</definedName>
    <definedName name="PARAFUSO_PARA_LOUÇA" localSheetId="12">#REF!</definedName>
    <definedName name="PARAFUSO_PARA_LOUÇA">#REF!</definedName>
    <definedName name="PassaExtenso">#N/A</definedName>
    <definedName name="PassaExtenso_4">PassaExtenso</definedName>
    <definedName name="PEÇA_6_X_3_MAD_LEI" localSheetId="6">#REF!</definedName>
    <definedName name="PEÇA_6_X_3_MAD_LEI" localSheetId="7">#REF!</definedName>
    <definedName name="PEÇA_6_X_3_MAD_LEI" localSheetId="8">#REF!</definedName>
    <definedName name="PEÇA_6_X_3_MAD_LEI" localSheetId="9">#REF!</definedName>
    <definedName name="PEÇA_6_X_3_MAD_LEI" localSheetId="10">#REF!</definedName>
    <definedName name="PEÇA_6_X_3_MAD_LEI" localSheetId="11">#REF!</definedName>
    <definedName name="PEÇA_6_X_3_MAD_LEI" localSheetId="12">#REF!</definedName>
    <definedName name="PEÇA_6_X_3_MAD_LEI">#REF!</definedName>
    <definedName name="PEDRA_PRETA">'[3]Insumos'!$I$12</definedName>
    <definedName name="PEDREIRO" localSheetId="6">#REF!</definedName>
    <definedName name="PEDREIRO" localSheetId="7">#REF!</definedName>
    <definedName name="PEDREIRO" localSheetId="8">#REF!</definedName>
    <definedName name="PEDREIRO" localSheetId="9">#REF!</definedName>
    <definedName name="PEDREIRO" localSheetId="10">#REF!</definedName>
    <definedName name="PEDREIRO" localSheetId="11">#REF!</definedName>
    <definedName name="PEDREIRO" localSheetId="12">#REF!</definedName>
    <definedName name="PEDREIRO">#REF!</definedName>
    <definedName name="PEM" localSheetId="6">#REF!</definedName>
    <definedName name="PEM" localSheetId="7">#REF!</definedName>
    <definedName name="PEM" localSheetId="8">#REF!</definedName>
    <definedName name="PEM" localSheetId="9">#REF!</definedName>
    <definedName name="PEM" localSheetId="10">#REF!</definedName>
    <definedName name="PEM">#REF!</definedName>
    <definedName name="PERNAMANCA">'[3]Insumos'!$I$71</definedName>
    <definedName name="PERNAMANCA_MAD_LEI" localSheetId="6">#REF!</definedName>
    <definedName name="PERNAMANCA_MAD_LEI" localSheetId="7">#REF!</definedName>
    <definedName name="PERNAMANCA_MAD_LEI" localSheetId="8">#REF!</definedName>
    <definedName name="PERNAMANCA_MAD_LEI" localSheetId="9">#REF!</definedName>
    <definedName name="PERNAMANCA_MAD_LEI" localSheetId="10">#REF!</definedName>
    <definedName name="PERNAMANCA_MAD_LEI" localSheetId="11">#REF!</definedName>
    <definedName name="PERNAMANCA_MAD_LEI" localSheetId="12">#REF!</definedName>
    <definedName name="PERNAMANCA_MAD_LEI">#REF!</definedName>
    <definedName name="pesquisa" localSheetId="6">#REF!</definedName>
    <definedName name="pesquisa" localSheetId="7">#REF!</definedName>
    <definedName name="pesquisa" localSheetId="8">#REF!</definedName>
    <definedName name="pesquisa" localSheetId="9">#REF!</definedName>
    <definedName name="pesquisa" localSheetId="10">#REF!</definedName>
    <definedName name="pesquisa" localSheetId="11">#REF!</definedName>
    <definedName name="pesquisa" localSheetId="12">#REF!</definedName>
    <definedName name="pesquisa">#REF!</definedName>
    <definedName name="PINTOR" localSheetId="6">#REF!</definedName>
    <definedName name="PINTOR" localSheetId="7">#REF!</definedName>
    <definedName name="PINTOR" localSheetId="8">#REF!</definedName>
    <definedName name="PINTOR" localSheetId="9">#REF!</definedName>
    <definedName name="PINTOR" localSheetId="10">#REF!</definedName>
    <definedName name="PINTOR" localSheetId="11">#REF!</definedName>
    <definedName name="PINTOR" localSheetId="12">#REF!</definedName>
    <definedName name="PINTOR">#REF!</definedName>
    <definedName name="PL" localSheetId="6">#REF!</definedName>
    <definedName name="PL" localSheetId="7">#REF!</definedName>
    <definedName name="PL" localSheetId="8">#REF!</definedName>
    <definedName name="PL" localSheetId="9">#REF!</definedName>
    <definedName name="PL" localSheetId="10">#REF!</definedName>
    <definedName name="PL" localSheetId="11">#REF!</definedName>
    <definedName name="PL" localSheetId="12">#REF!</definedName>
    <definedName name="PL">#REF!</definedName>
    <definedName name="PLAN_TRANSP" localSheetId="6">#REF!</definedName>
    <definedName name="PLAN_TRANSP" localSheetId="7">#REF!</definedName>
    <definedName name="PLAN_TRANSP" localSheetId="8">#REF!</definedName>
    <definedName name="PLAN_TRANSP" localSheetId="9">#REF!</definedName>
    <definedName name="PLAN_TRANSP" localSheetId="10">#REF!</definedName>
    <definedName name="PLAN_TRANSP">#REF!</definedName>
    <definedName name="PO_QUIMICO_4KG" localSheetId="6">#REF!</definedName>
    <definedName name="PO_QUIMICO_4KG" localSheetId="7">#REF!</definedName>
    <definedName name="PO_QUIMICO_4KG" localSheetId="8">#REF!</definedName>
    <definedName name="PO_QUIMICO_4KG" localSheetId="9">#REF!</definedName>
    <definedName name="PO_QUIMICO_4KG" localSheetId="10">#REF!</definedName>
    <definedName name="PO_QUIMICO_4KG" localSheetId="11">#REF!</definedName>
    <definedName name="PO_QUIMICO_4KG" localSheetId="12">#REF!</definedName>
    <definedName name="PO_QUIMICO_4KG">#REF!</definedName>
    <definedName name="PONTALETE" localSheetId="6">#REF!</definedName>
    <definedName name="PONTALETE" localSheetId="7">#REF!</definedName>
    <definedName name="PONTALETE" localSheetId="8">#REF!</definedName>
    <definedName name="PONTALETE" localSheetId="9">#REF!</definedName>
    <definedName name="PONTALETE" localSheetId="10">#REF!</definedName>
    <definedName name="PONTALETE" localSheetId="11">#REF!</definedName>
    <definedName name="PONTALETE" localSheetId="12">#REF!</definedName>
    <definedName name="PONTALETE">#REF!</definedName>
    <definedName name="preço">"#REF!"</definedName>
    <definedName name="preço_1">"#REF!"</definedName>
    <definedName name="preço_10">"#REF!"</definedName>
    <definedName name="preço_2">"#REF!"</definedName>
    <definedName name="preço_3">"#REF!"</definedName>
    <definedName name="preço_4">"#REF!"</definedName>
    <definedName name="preço_5">"#REF!"</definedName>
    <definedName name="preço_6">"#REF!"</definedName>
    <definedName name="preço_7">"#REF!"</definedName>
    <definedName name="preço_8">"#REF!"</definedName>
    <definedName name="preço_9">"#REF!"</definedName>
    <definedName name="prego" localSheetId="6">#REF!</definedName>
    <definedName name="prego" localSheetId="7">#REF!</definedName>
    <definedName name="prego" localSheetId="8">#REF!</definedName>
    <definedName name="prego" localSheetId="9">#REF!</definedName>
    <definedName name="prego" localSheetId="10">#REF!</definedName>
    <definedName name="prego" localSheetId="11">#REF!</definedName>
    <definedName name="prego" localSheetId="12">#REF!</definedName>
    <definedName name="prego">#REF!</definedName>
    <definedName name="PREGO_1_X_16" localSheetId="6">#REF!</definedName>
    <definedName name="PREGO_1_X_16" localSheetId="7">#REF!</definedName>
    <definedName name="PREGO_1_X_16" localSheetId="8">#REF!</definedName>
    <definedName name="PREGO_1_X_16" localSheetId="9">#REF!</definedName>
    <definedName name="PREGO_1_X_16" localSheetId="10">#REF!</definedName>
    <definedName name="PREGO_1_X_16" localSheetId="11">#REF!</definedName>
    <definedName name="PREGO_1_X_16" localSheetId="12">#REF!</definedName>
    <definedName name="PREGO_1_X_16">#REF!</definedName>
    <definedName name="PREGO_2_12_X_12" localSheetId="6">#REF!</definedName>
    <definedName name="PREGO_2_12_X_12" localSheetId="7">#REF!</definedName>
    <definedName name="PREGO_2_12_X_12" localSheetId="8">#REF!</definedName>
    <definedName name="PREGO_2_12_X_12" localSheetId="9">#REF!</definedName>
    <definedName name="PREGO_2_12_X_12" localSheetId="10">#REF!</definedName>
    <definedName name="PREGO_2_12_X_12" localSheetId="11">#REF!</definedName>
    <definedName name="PREGO_2_12_X_12" localSheetId="12">#REF!</definedName>
    <definedName name="PREGO_2_12_X_12">#REF!</definedName>
    <definedName name="PREGO_2_12X10" localSheetId="6">#REF!</definedName>
    <definedName name="PREGO_2_12X10" localSheetId="7">#REF!</definedName>
    <definedName name="PREGO_2_12X10" localSheetId="8">#REF!</definedName>
    <definedName name="PREGO_2_12X10" localSheetId="9">#REF!</definedName>
    <definedName name="PREGO_2_12X10" localSheetId="10">#REF!</definedName>
    <definedName name="PREGO_2_12X10" localSheetId="11">#REF!</definedName>
    <definedName name="PREGO_2_12X10" localSheetId="12">#REF!</definedName>
    <definedName name="PREGO_2_12X10">#REF!</definedName>
    <definedName name="PREGO_2X11" localSheetId="6">#REF!</definedName>
    <definedName name="PREGO_2X11" localSheetId="7">#REF!</definedName>
    <definedName name="PREGO_2X11" localSheetId="8">#REF!</definedName>
    <definedName name="PREGO_2X11" localSheetId="9">#REF!</definedName>
    <definedName name="PREGO_2X11" localSheetId="10">#REF!</definedName>
    <definedName name="PREGO_2X11" localSheetId="11">#REF!</definedName>
    <definedName name="PREGO_2X11" localSheetId="12">#REF!</definedName>
    <definedName name="PREGO_2X11">#REF!</definedName>
    <definedName name="PREGO_2X12" localSheetId="6">#REF!</definedName>
    <definedName name="PREGO_2X12" localSheetId="7">#REF!</definedName>
    <definedName name="PREGO_2X12" localSheetId="8">#REF!</definedName>
    <definedName name="PREGO_2X12" localSheetId="9">#REF!</definedName>
    <definedName name="PREGO_2X12" localSheetId="10">#REF!</definedName>
    <definedName name="PREGO_2X12" localSheetId="11">#REF!</definedName>
    <definedName name="PREGO_2X12" localSheetId="12">#REF!</definedName>
    <definedName name="PREGO_2X12">#REF!</definedName>
    <definedName name="Print_Area_MI" localSheetId="4">#REF!</definedName>
    <definedName name="Print_Area_MI" localSheetId="1">#REF!</definedName>
    <definedName name="Print_Area_MI" localSheetId="0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>#REF!</definedName>
    <definedName name="PROD_1" hidden="1">{#N/A,#N/A,TRUE,"Servi?os"}</definedName>
    <definedName name="QQ_2">#N/A</definedName>
    <definedName name="RBV">'[8]Teor'!$C$3:$C$7</definedName>
    <definedName name="Reajuste" localSheetId="6">'REC_INS'!#REF!</definedName>
    <definedName name="Reajuste" localSheetId="7">'REC_INS'!#REF!</definedName>
    <definedName name="Reajuste" localSheetId="8">'REC_INS'!#REF!</definedName>
    <definedName name="Reajuste" localSheetId="9">'REC_INS'!#REF!</definedName>
    <definedName name="Reajuste" localSheetId="10">'REC_INS'!#REF!</definedName>
    <definedName name="Reajuste">'REC_INS'!#REF!</definedName>
    <definedName name="REFERENTE" localSheetId="6">#REF!</definedName>
    <definedName name="REFERENTE" localSheetId="7">#REF!</definedName>
    <definedName name="REFERENTE" localSheetId="8">#REF!</definedName>
    <definedName name="REFERENTE" localSheetId="9">#REF!</definedName>
    <definedName name="REFERENTE" localSheetId="10">#REF!</definedName>
    <definedName name="REFERENTE" localSheetId="11">#REF!</definedName>
    <definedName name="REFERENTE" localSheetId="12">#REF!</definedName>
    <definedName name="REFERENTE">#REF!</definedName>
    <definedName name="REG" localSheetId="6">#REF!</definedName>
    <definedName name="REG" localSheetId="7">#REF!</definedName>
    <definedName name="REG" localSheetId="8">#REF!</definedName>
    <definedName name="REG" localSheetId="9">#REF!</definedName>
    <definedName name="REG" localSheetId="10">#REF!</definedName>
    <definedName name="REG" localSheetId="11">#REF!</definedName>
    <definedName name="REG" localSheetId="12">#REF!</definedName>
    <definedName name="REG">#REF!</definedName>
    <definedName name="REGUA_DUZIA">'[3]Insumos'!$I$61</definedName>
    <definedName name="REGULA" localSheetId="6">#REF!</definedName>
    <definedName name="REGULA" localSheetId="7">#REF!</definedName>
    <definedName name="REGULA" localSheetId="8">#REF!</definedName>
    <definedName name="REGULA" localSheetId="9">#REF!</definedName>
    <definedName name="REGULA" localSheetId="10">#REF!</definedName>
    <definedName name="REGULA" localSheetId="11">#REF!</definedName>
    <definedName name="REGULA" localSheetId="12">#REF!</definedName>
    <definedName name="REGULA">#REF!</definedName>
    <definedName name="REJUNTE" localSheetId="6">#REF!</definedName>
    <definedName name="REJUNTE" localSheetId="7">#REF!</definedName>
    <definedName name="REJUNTE" localSheetId="8">#REF!</definedName>
    <definedName name="REJUNTE" localSheetId="9">#REF!</definedName>
    <definedName name="REJUNTE" localSheetId="10">#REF!</definedName>
    <definedName name="REJUNTE" localSheetId="11">#REF!</definedName>
    <definedName name="REJUNTE" localSheetId="12">#REF!</definedName>
    <definedName name="REJUNTE">#REF!</definedName>
    <definedName name="REL" hidden="1">{#N/A,#N/A,TRUE,"Servi?os"}</definedName>
    <definedName name="RES">#N/A</definedName>
    <definedName name="RESUMO">#N/A</definedName>
    <definedName name="RESUMO_SERV" localSheetId="6">#REF!</definedName>
    <definedName name="RESUMO_SERV" localSheetId="7">#REF!</definedName>
    <definedName name="RESUMO_SERV" localSheetId="8">#REF!</definedName>
    <definedName name="RESUMO_SERV" localSheetId="9">#REF!</definedName>
    <definedName name="RESUMO_SERV" localSheetId="10">#REF!</definedName>
    <definedName name="RESUMO_SERV">#REF!</definedName>
    <definedName name="RIPAO">'[3]Insumos'!$I$61</definedName>
    <definedName name="RIPÃO" localSheetId="6">#REF!</definedName>
    <definedName name="RIPÃO" localSheetId="7">#REF!</definedName>
    <definedName name="RIPÃO" localSheetId="8">#REF!</definedName>
    <definedName name="RIPÃO" localSheetId="9">#REF!</definedName>
    <definedName name="RIPÃO" localSheetId="10">#REF!</definedName>
    <definedName name="RIPÃO" localSheetId="11">#REF!</definedName>
    <definedName name="RIPÃO" localSheetId="12">#REF!</definedName>
    <definedName name="RIPÃO">#REF!</definedName>
    <definedName name="RIPÃO_COMUM">'[3]Insumos'!$I$61</definedName>
    <definedName name="RIPÃO_MAD_LEI" localSheetId="6">#REF!</definedName>
    <definedName name="RIPÃO_MAD_LEI" localSheetId="7">#REF!</definedName>
    <definedName name="RIPÃO_MAD_LEI" localSheetId="8">#REF!</definedName>
    <definedName name="RIPÃO_MAD_LEI" localSheetId="9">#REF!</definedName>
    <definedName name="RIPÃO_MAD_LEI" localSheetId="10">#REF!</definedName>
    <definedName name="RIPÃO_MAD_LEI" localSheetId="11">#REF!</definedName>
    <definedName name="RIPÃO_MAD_LEI" localSheetId="12">#REF!</definedName>
    <definedName name="RIPÃO_MAD_LEI">#REF!</definedName>
    <definedName name="RMA" localSheetId="6">'[2]PRO-08'!#REF!</definedName>
    <definedName name="RMA" localSheetId="7">'[2]PRO-08'!#REF!</definedName>
    <definedName name="RMA" localSheetId="8">'[2]PRO-08'!#REF!</definedName>
    <definedName name="RMA" localSheetId="9">'[2]PRO-08'!#REF!</definedName>
    <definedName name="RMA" localSheetId="10">'[2]PRO-08'!#REF!</definedName>
    <definedName name="RMA" localSheetId="11">'[2]PRO-08'!#REF!</definedName>
    <definedName name="RMA" localSheetId="12">'[2]PRO-08'!#REF!</definedName>
    <definedName name="RMA">'[2]PRO-08'!#REF!</definedName>
    <definedName name="RODAPE_CINZA_CORUMBA" localSheetId="6">#REF!</definedName>
    <definedName name="RODAPE_CINZA_CORUMBA" localSheetId="7">#REF!</definedName>
    <definedName name="RODAPE_CINZA_CORUMBA" localSheetId="8">#REF!</definedName>
    <definedName name="RODAPE_CINZA_CORUMBA" localSheetId="9">#REF!</definedName>
    <definedName name="RODAPE_CINZA_CORUMBA" localSheetId="10">#REF!</definedName>
    <definedName name="RODAPE_CINZA_CORUMBA" localSheetId="11">#REF!</definedName>
    <definedName name="RODAPE_CINZA_CORUMBA" localSheetId="12">#REF!</definedName>
    <definedName name="RODAPE_CINZA_CORUMBA">#REF!</definedName>
    <definedName name="rr" hidden="1">{#N/A,#N/A,TRUE,"Servi?os"}</definedName>
    <definedName name="rrff" hidden="1">{#N/A,#N/A,TRUE,"Servi?os"}</definedName>
    <definedName name="RS" localSheetId="6">#REF!</definedName>
    <definedName name="RS" localSheetId="7">#REF!</definedName>
    <definedName name="RS" localSheetId="8">#REF!</definedName>
    <definedName name="RS" localSheetId="9">#REF!</definedName>
    <definedName name="RS" localSheetId="10">#REF!</definedName>
    <definedName name="RS" localSheetId="11">#REF!</definedName>
    <definedName name="RS" localSheetId="12">#REF!</definedName>
    <definedName name="RS">#REF!</definedName>
    <definedName name="s" localSheetId="4">#REF!</definedName>
    <definedName name="s" localSheetId="1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>#REF!</definedName>
    <definedName name="sad" localSheetId="6">#REF!</definedName>
    <definedName name="sad" localSheetId="7">#REF!</definedName>
    <definedName name="sad" localSheetId="8">#REF!</definedName>
    <definedName name="sad" localSheetId="9">#REF!</definedName>
    <definedName name="sad" localSheetId="10">#REF!</definedName>
    <definedName name="sad">#REF!</definedName>
    <definedName name="SARRAFO" localSheetId="6">#REF!</definedName>
    <definedName name="SARRAFO" localSheetId="7">#REF!</definedName>
    <definedName name="SARRAFO" localSheetId="8">#REF!</definedName>
    <definedName name="SARRAFO" localSheetId="9">#REF!</definedName>
    <definedName name="SARRAFO" localSheetId="10">#REF!</definedName>
    <definedName name="SARRAFO" localSheetId="11">#REF!</definedName>
    <definedName name="SARRAFO" localSheetId="12">#REF!</definedName>
    <definedName name="SARRAFO">#REF!</definedName>
    <definedName name="sbg" localSheetId="6">#REF!</definedName>
    <definedName name="sbg" localSheetId="7">#REF!</definedName>
    <definedName name="sbg" localSheetId="8">#REF!</definedName>
    <definedName name="sbg" localSheetId="9">#REF!</definedName>
    <definedName name="sbg" localSheetId="10">#REF!</definedName>
    <definedName name="sbg" localSheetId="11">#REF!</definedName>
    <definedName name="sbg" localSheetId="12">#REF!</definedName>
    <definedName name="sbg">#REF!</definedName>
    <definedName name="SBTC" localSheetId="6">#REF!</definedName>
    <definedName name="SBTC" localSheetId="7">#REF!</definedName>
    <definedName name="SBTC" localSheetId="8">#REF!</definedName>
    <definedName name="SBTC" localSheetId="9">#REF!</definedName>
    <definedName name="SBTC" localSheetId="10">#REF!</definedName>
    <definedName name="SBTC" localSheetId="11">#REF!</definedName>
    <definedName name="SBTC" localSheetId="12">#REF!</definedName>
    <definedName name="SBTC">#REF!</definedName>
    <definedName name="sd" localSheetId="6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>#REF!</definedName>
    <definedName name="sdchjk" localSheetId="6">#REF!</definedName>
    <definedName name="sdchjk" localSheetId="7">#REF!</definedName>
    <definedName name="sdchjk" localSheetId="8">#REF!</definedName>
    <definedName name="sdchjk" localSheetId="9">#REF!</definedName>
    <definedName name="sdchjk" localSheetId="10">#REF!</definedName>
    <definedName name="sdchjk">#REF!</definedName>
    <definedName name="sdddd" localSheetId="6">#REF!</definedName>
    <definedName name="sdddd" localSheetId="7">#REF!</definedName>
    <definedName name="sdddd" localSheetId="8">#REF!</definedName>
    <definedName name="sdddd" localSheetId="9">#REF!</definedName>
    <definedName name="sdddd" localSheetId="10">#REF!</definedName>
    <definedName name="sdddd">#REF!</definedName>
    <definedName name="sddgg" localSheetId="6">#REF!</definedName>
    <definedName name="sddgg" localSheetId="7">#REF!</definedName>
    <definedName name="sddgg" localSheetId="8">#REF!</definedName>
    <definedName name="sddgg" localSheetId="9">#REF!</definedName>
    <definedName name="sddgg" localSheetId="10">#REF!</definedName>
    <definedName name="sddgg">#REF!</definedName>
    <definedName name="sdf" localSheetId="6">'[1]C.H.E. 5 Emb. Multi-Propósito'!#REF!</definedName>
    <definedName name="sdf" localSheetId="7">'[1]C.H.E. 5 Emb. Multi-Propósito'!#REF!</definedName>
    <definedName name="sdf" localSheetId="8">'[1]C.H.E. 5 Emb. Multi-Propósito'!#REF!</definedName>
    <definedName name="sdf" localSheetId="9">'[1]C.H.E. 5 Emb. Multi-Propósito'!#REF!</definedName>
    <definedName name="sdf" localSheetId="10">'[1]C.H.E. 5 Emb. Multi-Propósito'!#REF!</definedName>
    <definedName name="sdf">'[1]C.H.E. 5 Emb. Multi-Propósito'!#REF!</definedName>
    <definedName name="SEIXO" localSheetId="6">#REF!</definedName>
    <definedName name="SEIXO" localSheetId="7">#REF!</definedName>
    <definedName name="SEIXO" localSheetId="8">#REF!</definedName>
    <definedName name="SEIXO" localSheetId="9">#REF!</definedName>
    <definedName name="SEIXO" localSheetId="10">#REF!</definedName>
    <definedName name="SEIXO" localSheetId="11">#REF!</definedName>
    <definedName name="SEIXO" localSheetId="12">#REF!</definedName>
    <definedName name="SEIXO">#REF!</definedName>
    <definedName name="SET">'[9]Comp'!$E$361:$E$428</definedName>
    <definedName name="SETEMBRO" hidden="1">{#N/A,#N/A,TRUE,"Servi?os"}</definedName>
    <definedName name="sghkl" localSheetId="6">#REF!</definedName>
    <definedName name="sghkl" localSheetId="7">#REF!</definedName>
    <definedName name="sghkl" localSheetId="8">#REF!</definedName>
    <definedName name="sghkl" localSheetId="9">#REF!</definedName>
    <definedName name="sghkl" localSheetId="10">#REF!</definedName>
    <definedName name="sghkl">#REF!</definedName>
    <definedName name="SIFÃO_CROMADO" localSheetId="6">#REF!</definedName>
    <definedName name="SIFÃO_CROMADO" localSheetId="7">#REF!</definedName>
    <definedName name="SIFÃO_CROMADO" localSheetId="8">#REF!</definedName>
    <definedName name="SIFÃO_CROMADO" localSheetId="9">#REF!</definedName>
    <definedName name="SIFÃO_CROMADO" localSheetId="10">#REF!</definedName>
    <definedName name="SIFÃO_CROMADO" localSheetId="11">#REF!</definedName>
    <definedName name="SIFÃO_CROMADO" localSheetId="12">#REF!</definedName>
    <definedName name="SIFÃO_CROMADO">#REF!</definedName>
    <definedName name="SOLEIRA_CINZA_CORUMBA" localSheetId="6">#REF!</definedName>
    <definedName name="SOLEIRA_CINZA_CORUMBA" localSheetId="7">#REF!</definedName>
    <definedName name="SOLEIRA_CINZA_CORUMBA" localSheetId="8">#REF!</definedName>
    <definedName name="SOLEIRA_CINZA_CORUMBA" localSheetId="9">#REF!</definedName>
    <definedName name="SOLEIRA_CINZA_CORUMBA" localSheetId="10">#REF!</definedName>
    <definedName name="SOLEIRA_CINZA_CORUMBA" localSheetId="11">#REF!</definedName>
    <definedName name="SOLEIRA_CINZA_CORUMBA" localSheetId="12">#REF!</definedName>
    <definedName name="SOLEIRA_CINZA_CORUMBA">#REF!</definedName>
    <definedName name="SOLU_LIMPADORA" localSheetId="6">#REF!</definedName>
    <definedName name="SOLU_LIMPADORA" localSheetId="7">#REF!</definedName>
    <definedName name="SOLU_LIMPADORA" localSheetId="8">#REF!</definedName>
    <definedName name="SOLU_LIMPADORA" localSheetId="9">#REF!</definedName>
    <definedName name="SOLU_LIMPADORA" localSheetId="10">#REF!</definedName>
    <definedName name="SOLU_LIMPADORA" localSheetId="11">#REF!</definedName>
    <definedName name="SOLU_LIMPADORA" localSheetId="12">#REF!</definedName>
    <definedName name="SOLU_LIMPADORA">#REF!</definedName>
    <definedName name="sshjj" localSheetId="6">#REF!</definedName>
    <definedName name="sshjj" localSheetId="7">#REF!</definedName>
    <definedName name="sshjj" localSheetId="8">#REF!</definedName>
    <definedName name="sshjj" localSheetId="9">#REF!</definedName>
    <definedName name="sshjj" localSheetId="10">#REF!</definedName>
    <definedName name="sshjj">#REF!</definedName>
    <definedName name="ssjjj" localSheetId="6">#REF!</definedName>
    <definedName name="ssjjj" localSheetId="7">#REF!</definedName>
    <definedName name="ssjjj" localSheetId="8">#REF!</definedName>
    <definedName name="ssjjj" localSheetId="9">#REF!</definedName>
    <definedName name="ssjjj" localSheetId="10">#REF!</definedName>
    <definedName name="ssjjj">#REF!</definedName>
    <definedName name="sss" localSheetId="6">#REF!</definedName>
    <definedName name="sss" localSheetId="7">#REF!</definedName>
    <definedName name="sss" localSheetId="8">#REF!</definedName>
    <definedName name="sss" localSheetId="9">#REF!</definedName>
    <definedName name="sss" localSheetId="10">#REF!</definedName>
    <definedName name="sss" localSheetId="11">#REF!</definedName>
    <definedName name="sss" localSheetId="12">#REF!</definedName>
    <definedName name="sss">#REF!</definedName>
    <definedName name="ssshj" localSheetId="6">#REF!</definedName>
    <definedName name="ssshj" localSheetId="7">#REF!</definedName>
    <definedName name="ssshj" localSheetId="8">#REF!</definedName>
    <definedName name="ssshj" localSheetId="9">#REF!</definedName>
    <definedName name="ssshj" localSheetId="10">#REF!</definedName>
    <definedName name="ssshj">#REF!</definedName>
    <definedName name="TABCONSULTORIA" localSheetId="4">#REF!</definedName>
    <definedName name="TABCONSULTORIA" localSheetId="6">#REF!</definedName>
    <definedName name="TABCONSULTORIA" localSheetId="7">#REF!</definedName>
    <definedName name="TABCONSULTORIA" localSheetId="8">#REF!</definedName>
    <definedName name="TABCONSULTORIA" localSheetId="9">#REF!</definedName>
    <definedName name="TABCONSULTORIA" localSheetId="10">#REF!</definedName>
    <definedName name="TABCONSULTORIA">#REF!</definedName>
    <definedName name="TABUA" localSheetId="6">#REF!</definedName>
    <definedName name="TABUA" localSheetId="7">#REF!</definedName>
    <definedName name="TABUA" localSheetId="8">#REF!</definedName>
    <definedName name="TABUA" localSheetId="9">#REF!</definedName>
    <definedName name="TABUA" localSheetId="10">#REF!</definedName>
    <definedName name="TABUA" localSheetId="11">#REF!</definedName>
    <definedName name="TABUA" localSheetId="12">#REF!</definedName>
    <definedName name="TABUA">#REF!</definedName>
    <definedName name="TABUA.METRO" localSheetId="6">#REF!</definedName>
    <definedName name="TABUA.METRO" localSheetId="7">#REF!</definedName>
    <definedName name="TABUA.METRO" localSheetId="8">#REF!</definedName>
    <definedName name="TABUA.METRO" localSheetId="9">#REF!</definedName>
    <definedName name="TABUA.METRO" localSheetId="10">#REF!</definedName>
    <definedName name="TABUA.METRO" localSheetId="11">#REF!</definedName>
    <definedName name="TABUA.METRO" localSheetId="12">#REF!</definedName>
    <definedName name="TABUA.METRO">#REF!</definedName>
    <definedName name="TABUA_DUZIA">'[3]Insumos'!$I$70</definedName>
    <definedName name="TÁBUA_MAD_FORTE" localSheetId="6">#REF!</definedName>
    <definedName name="TÁBUA_MAD_FORTE" localSheetId="7">#REF!</definedName>
    <definedName name="TÁBUA_MAD_FORTE" localSheetId="8">#REF!</definedName>
    <definedName name="TÁBUA_MAD_FORTE" localSheetId="9">#REF!</definedName>
    <definedName name="TÁBUA_MAD_FORTE" localSheetId="10">#REF!</definedName>
    <definedName name="TÁBUA_MAD_FORTE" localSheetId="11">#REF!</definedName>
    <definedName name="TÁBUA_MAD_FORTE" localSheetId="12">#REF!</definedName>
    <definedName name="TÁBUA_MAD_FORTE">#REF!</definedName>
    <definedName name="TARUGO" localSheetId="6">#REF!</definedName>
    <definedName name="TARUGO" localSheetId="7">#REF!</definedName>
    <definedName name="TARUGO" localSheetId="8">#REF!</definedName>
    <definedName name="TARUGO" localSheetId="9">#REF!</definedName>
    <definedName name="TARUGO" localSheetId="10">#REF!</definedName>
    <definedName name="TARUGO" localSheetId="11">#REF!</definedName>
    <definedName name="TARUGO" localSheetId="12">#REF!</definedName>
    <definedName name="TARUGO">#REF!</definedName>
    <definedName name="TELHA_FIBROCIMENTO_6MM" localSheetId="6">#REF!</definedName>
    <definedName name="TELHA_FIBROCIMENTO_6MM" localSheetId="7">#REF!</definedName>
    <definedName name="TELHA_FIBROCIMENTO_6MM" localSheetId="8">#REF!</definedName>
    <definedName name="TELHA_FIBROCIMENTO_6MM" localSheetId="9">#REF!</definedName>
    <definedName name="TELHA_FIBROCIMENTO_6MM" localSheetId="10">#REF!</definedName>
    <definedName name="TELHA_FIBROCIMENTO_6MM" localSheetId="11">#REF!</definedName>
    <definedName name="TELHA_FIBROCIMENTO_6MM" localSheetId="12">#REF!</definedName>
    <definedName name="TELHA_FIBROCIMENTO_6MM">#REF!</definedName>
    <definedName name="TELHA_FRIBOCIMENTO_4MM" localSheetId="6">#REF!</definedName>
    <definedName name="TELHA_FRIBOCIMENTO_4MM" localSheetId="7">#REF!</definedName>
    <definedName name="TELHA_FRIBOCIMENTO_4MM" localSheetId="8">#REF!</definedName>
    <definedName name="TELHA_FRIBOCIMENTO_4MM" localSheetId="9">#REF!</definedName>
    <definedName name="TELHA_FRIBOCIMENTO_4MM" localSheetId="10">#REF!</definedName>
    <definedName name="TELHA_FRIBOCIMENTO_4MM" localSheetId="11">#REF!</definedName>
    <definedName name="TELHA_FRIBOCIMENTO_4MM" localSheetId="12">#REF!</definedName>
    <definedName name="TELHA_FRIBOCIMENTO_4MM">#REF!</definedName>
    <definedName name="TELHA_PLAN" localSheetId="6">#REF!</definedName>
    <definedName name="TELHA_PLAN" localSheetId="7">#REF!</definedName>
    <definedName name="TELHA_PLAN" localSheetId="8">#REF!</definedName>
    <definedName name="TELHA_PLAN" localSheetId="9">#REF!</definedName>
    <definedName name="TELHA_PLAN" localSheetId="10">#REF!</definedName>
    <definedName name="TELHA_PLAN" localSheetId="11">#REF!</definedName>
    <definedName name="TELHA_PLAN" localSheetId="12">#REF!</definedName>
    <definedName name="TELHA_PLAN">#REF!</definedName>
    <definedName name="TELHACRYL" localSheetId="6">#REF!</definedName>
    <definedName name="TELHACRYL" localSheetId="7">#REF!</definedName>
    <definedName name="TELHACRYL" localSheetId="8">#REF!</definedName>
    <definedName name="TELHACRYL" localSheetId="9">#REF!</definedName>
    <definedName name="TELHACRYL" localSheetId="10">#REF!</definedName>
    <definedName name="TELHACRYL" localSheetId="11">#REF!</definedName>
    <definedName name="TELHACRYL" localSheetId="12">#REF!</definedName>
    <definedName name="TELHACRYL">#REF!</definedName>
    <definedName name="Teor">'[8]Teor'!$A$3:$A$7</definedName>
    <definedName name="Terraplenagem">[0]!Terraplenagem</definedName>
    <definedName name="TIJOLO_10X20X20">'[3]Insumos'!$I$28</definedName>
    <definedName name="TIJOLO_6_FUROS">'[3]Insumos'!$I$28</definedName>
    <definedName name="TINTA_ACRILICA" localSheetId="6">#REF!</definedName>
    <definedName name="TINTA_ACRILICA" localSheetId="7">#REF!</definedName>
    <definedName name="TINTA_ACRILICA" localSheetId="8">#REF!</definedName>
    <definedName name="TINTA_ACRILICA" localSheetId="9">#REF!</definedName>
    <definedName name="TINTA_ACRILICA" localSheetId="10">#REF!</definedName>
    <definedName name="TINTA_ACRILICA" localSheetId="11">#REF!</definedName>
    <definedName name="TINTA_ACRILICA" localSheetId="12">#REF!</definedName>
    <definedName name="TINTA_ACRILICA">#REF!</definedName>
    <definedName name="TINTA_ESMALTE" localSheetId="6">#REF!</definedName>
    <definedName name="TINTA_ESMALTE" localSheetId="7">#REF!</definedName>
    <definedName name="TINTA_ESMALTE" localSheetId="8">#REF!</definedName>
    <definedName name="TINTA_ESMALTE" localSheetId="9">#REF!</definedName>
    <definedName name="TINTA_ESMALTE" localSheetId="10">#REF!</definedName>
    <definedName name="TINTA_ESMALTE" localSheetId="11">#REF!</definedName>
    <definedName name="TINTA_ESMALTE" localSheetId="12">#REF!</definedName>
    <definedName name="TINTA_ESMALTE">#REF!</definedName>
    <definedName name="TINTA_NOVACOR" localSheetId="6">#REF!</definedName>
    <definedName name="TINTA_NOVACOR" localSheetId="7">#REF!</definedName>
    <definedName name="TINTA_NOVACOR" localSheetId="8">#REF!</definedName>
    <definedName name="TINTA_NOVACOR" localSheetId="9">#REF!</definedName>
    <definedName name="TINTA_NOVACOR" localSheetId="10">#REF!</definedName>
    <definedName name="TINTA_NOVACOR" localSheetId="11">#REF!</definedName>
    <definedName name="TINTA_NOVACOR" localSheetId="12">#REF!</definedName>
    <definedName name="TINTA_NOVACOR">#REF!</definedName>
    <definedName name="TINTA_OLEO">'[3]Insumos'!$I$366</definedName>
    <definedName name="TINTA_PVA">'[3]Insumos'!$I$365</definedName>
    <definedName name="TOTAL_ADMINISTRATIVO" localSheetId="6">#REF!</definedName>
    <definedName name="TOTAL_ADMINISTRATIVO" localSheetId="7">#REF!</definedName>
    <definedName name="TOTAL_ADMINISTRATIVO" localSheetId="8">#REF!</definedName>
    <definedName name="TOTAL_ADMINISTRATIVO" localSheetId="9">#REF!</definedName>
    <definedName name="TOTAL_ADMINISTRATIVO" localSheetId="10">#REF!</definedName>
    <definedName name="TOTAL_ADMINISTRATIVO" localSheetId="11">#REF!</definedName>
    <definedName name="TOTAL_ADMINISTRATIVO" localSheetId="12">#REF!</definedName>
    <definedName name="TOTAL_ADMINISTRATIVO">#REF!</definedName>
    <definedName name="TOTAL_AULA" localSheetId="6">#REF!</definedName>
    <definedName name="TOTAL_AULA" localSheetId="7">#REF!</definedName>
    <definedName name="TOTAL_AULA" localSheetId="8">#REF!</definedName>
    <definedName name="TOTAL_AULA" localSheetId="9">#REF!</definedName>
    <definedName name="TOTAL_AULA" localSheetId="10">#REF!</definedName>
    <definedName name="TOTAL_AULA" localSheetId="11">#REF!</definedName>
    <definedName name="TOTAL_AULA" localSheetId="12">#REF!</definedName>
    <definedName name="TOTAL_AULA">#REF!</definedName>
    <definedName name="TOTAL_EXTERNA" localSheetId="6">#REF!</definedName>
    <definedName name="TOTAL_EXTERNA" localSheetId="7">#REF!</definedName>
    <definedName name="TOTAL_EXTERNA" localSheetId="8">#REF!</definedName>
    <definedName name="TOTAL_EXTERNA" localSheetId="9">#REF!</definedName>
    <definedName name="TOTAL_EXTERNA" localSheetId="10">#REF!</definedName>
    <definedName name="TOTAL_EXTERNA" localSheetId="11">#REF!</definedName>
    <definedName name="TOTAL_EXTERNA" localSheetId="12">#REF!</definedName>
    <definedName name="TOTAL_EXTERNA">#REF!</definedName>
    <definedName name="TOTAL_QUADRA" localSheetId="6">#REF!</definedName>
    <definedName name="TOTAL_QUADRA" localSheetId="7">#REF!</definedName>
    <definedName name="TOTAL_QUADRA" localSheetId="8">#REF!</definedName>
    <definedName name="TOTAL_QUADRA" localSheetId="9">#REF!</definedName>
    <definedName name="TOTAL_QUADRA" localSheetId="10">#REF!</definedName>
    <definedName name="TOTAL_QUADRA" localSheetId="11">#REF!</definedName>
    <definedName name="TOTAL_QUADRA" localSheetId="12">#REF!</definedName>
    <definedName name="TOTAL_QUADRA">#REF!</definedName>
    <definedName name="TOTAL_VESTIÁRIO" localSheetId="6">#REF!</definedName>
    <definedName name="TOTAL_VESTIÁRIO" localSheetId="7">#REF!</definedName>
    <definedName name="TOTAL_VESTIÁRIO" localSheetId="8">#REF!</definedName>
    <definedName name="TOTAL_VESTIÁRIO" localSheetId="9">#REF!</definedName>
    <definedName name="TOTAL_VESTIÁRIO" localSheetId="10">#REF!</definedName>
    <definedName name="TOTAL_VESTIÁRIO" localSheetId="11">#REF!</definedName>
    <definedName name="TOTAL_VESTIÁRIO" localSheetId="12">#REF!</definedName>
    <definedName name="TOTAL_VESTIÁRIO">#REF!</definedName>
    <definedName name="TPM" localSheetId="6">#REF!</definedName>
    <definedName name="TPM" localSheetId="7">#REF!</definedName>
    <definedName name="TPM" localSheetId="8">#REF!</definedName>
    <definedName name="TPM" localSheetId="9">#REF!</definedName>
    <definedName name="TPM" localSheetId="10">#REF!</definedName>
    <definedName name="TPM" localSheetId="11">#REF!</definedName>
    <definedName name="TPM" localSheetId="12">#REF!</definedName>
    <definedName name="TPM">#REF!</definedName>
    <definedName name="TR_AUX" localSheetId="6">#REF!</definedName>
    <definedName name="TR_AUX" localSheetId="7">#REF!</definedName>
    <definedName name="TR_AUX" localSheetId="8">#REF!</definedName>
    <definedName name="TR_AUX" localSheetId="9">#REF!</definedName>
    <definedName name="TR_AUX" localSheetId="10">#REF!</definedName>
    <definedName name="TR_AUX">#REF!</definedName>
    <definedName name="TR_AUX_NOVOS" localSheetId="6">#REF!</definedName>
    <definedName name="TR_AUX_NOVOS" localSheetId="7">#REF!</definedName>
    <definedName name="TR_AUX_NOVOS" localSheetId="8">#REF!</definedName>
    <definedName name="TR_AUX_NOVOS" localSheetId="9">#REF!</definedName>
    <definedName name="TR_AUX_NOVOS" localSheetId="10">#REF!</definedName>
    <definedName name="TR_AUX_NOVOS">#REF!</definedName>
    <definedName name="TR_NOVOS" localSheetId="6">#REF!</definedName>
    <definedName name="TR_NOVOS" localSheetId="7">#REF!</definedName>
    <definedName name="TR_NOVOS" localSheetId="8">#REF!</definedName>
    <definedName name="TR_NOVOS" localSheetId="9">#REF!</definedName>
    <definedName name="TR_NOVOS" localSheetId="10">#REF!</definedName>
    <definedName name="TR_NOVOS">#REF!</definedName>
    <definedName name="TR_SICRO" localSheetId="6">#REF!</definedName>
    <definedName name="TR_SICRO" localSheetId="7">#REF!</definedName>
    <definedName name="TR_SICRO" localSheetId="8">#REF!</definedName>
    <definedName name="TR_SICRO" localSheetId="9">#REF!</definedName>
    <definedName name="TR_SICRO" localSheetId="10">#REF!</definedName>
    <definedName name="TR_SICRO">#REF!</definedName>
    <definedName name="TYUIO" hidden="1">{#N/A,#N/A,TRUE,"Servi?os"}</definedName>
    <definedName name="value_def_array">{"total","SUM(total)","YNNNN",FALSE}</definedName>
    <definedName name="Vazios">'[8]Teor'!$B$3:$B$7</definedName>
    <definedName name="VEDA_ROSCA" localSheetId="6">#REF!</definedName>
    <definedName name="VEDA_ROSCA" localSheetId="7">#REF!</definedName>
    <definedName name="VEDA_ROSCA" localSheetId="8">#REF!</definedName>
    <definedName name="VEDA_ROSCA" localSheetId="9">#REF!</definedName>
    <definedName name="VEDA_ROSCA" localSheetId="10">#REF!</definedName>
    <definedName name="VEDA_ROSCA" localSheetId="11">#REF!</definedName>
    <definedName name="VEDA_ROSCA" localSheetId="12">#REF!</definedName>
    <definedName name="VEDA_ROSCA">#REF!</definedName>
    <definedName name="Veículo" localSheetId="6">#REF!</definedName>
    <definedName name="Veículo" localSheetId="7">#REF!</definedName>
    <definedName name="Veículo" localSheetId="8">#REF!</definedName>
    <definedName name="Veículo" localSheetId="9">#REF!</definedName>
    <definedName name="Veículo" localSheetId="10">#REF!</definedName>
    <definedName name="Veículo">#REF!</definedName>
    <definedName name="Veículos" localSheetId="6">#REF!</definedName>
    <definedName name="Veículos" localSheetId="7">#REF!</definedName>
    <definedName name="Veículos" localSheetId="8">#REF!</definedName>
    <definedName name="Veículos" localSheetId="9">#REF!</definedName>
    <definedName name="Veículos" localSheetId="10">#REF!</definedName>
    <definedName name="Veículos">#REF!</definedName>
    <definedName name="verde" localSheetId="6">#REF!</definedName>
    <definedName name="verde" localSheetId="7">#REF!</definedName>
    <definedName name="verde" localSheetId="8">#REF!</definedName>
    <definedName name="verde" localSheetId="9">#REF!</definedName>
    <definedName name="verde" localSheetId="10">#REF!</definedName>
    <definedName name="verde" localSheetId="11">#REF!</definedName>
    <definedName name="verde" localSheetId="12">#REF!</definedName>
    <definedName name="verde">#REF!</definedName>
    <definedName name="verdepav" localSheetId="6">#REF!</definedName>
    <definedName name="verdepav" localSheetId="7">#REF!</definedName>
    <definedName name="verdepav" localSheetId="8">#REF!</definedName>
    <definedName name="verdepav" localSheetId="9">#REF!</definedName>
    <definedName name="verdepav" localSheetId="10">#REF!</definedName>
    <definedName name="verdepav" localSheetId="11">#REF!</definedName>
    <definedName name="verdepav" localSheetId="12">#REF!</definedName>
    <definedName name="verdepav">#REF!</definedName>
    <definedName name="VERNIZ_POLIURETANO" localSheetId="6">#REF!</definedName>
    <definedName name="VERNIZ_POLIURETANO" localSheetId="7">#REF!</definedName>
    <definedName name="VERNIZ_POLIURETANO" localSheetId="8">#REF!</definedName>
    <definedName name="VERNIZ_POLIURETANO" localSheetId="9">#REF!</definedName>
    <definedName name="VERNIZ_POLIURETANO" localSheetId="10">#REF!</definedName>
    <definedName name="VERNIZ_POLIURETANO" localSheetId="11">#REF!</definedName>
    <definedName name="VERNIZ_POLIURETANO" localSheetId="12">#REF!</definedName>
    <definedName name="VERNIZ_POLIURETANO">#REF!</definedName>
    <definedName name="vmjhjkl" localSheetId="6">#REF!</definedName>
    <definedName name="vmjhjkl" localSheetId="7">#REF!</definedName>
    <definedName name="vmjhjkl" localSheetId="8">#REF!</definedName>
    <definedName name="vmjhjkl" localSheetId="9">#REF!</definedName>
    <definedName name="vmjhjkl" localSheetId="10">#REF!</definedName>
    <definedName name="vmjhjkl">#REF!</definedName>
    <definedName name="W_CÓD_SERVIÇO" localSheetId="6">#REF!</definedName>
    <definedName name="W_CÓD_SERVIÇO" localSheetId="7">#REF!</definedName>
    <definedName name="W_CÓD_SERVIÇO" localSheetId="8">#REF!</definedName>
    <definedName name="W_CÓD_SERVIÇO" localSheetId="9">#REF!</definedName>
    <definedName name="W_CÓD_SERVIÇO" localSheetId="10">#REF!</definedName>
    <definedName name="W_CÓD_SERVIÇO">#REF!</definedName>
    <definedName name="WEWR">#N/A</definedName>
    <definedName name="WEWRWR">#N/A</definedName>
    <definedName name="wrn.Tipo." hidden="1">{#N/A,#N/A,TRUE,"Servi?os"}</definedName>
    <definedName name="ws_Cod" localSheetId="6">#REF!</definedName>
    <definedName name="ws_Cod" localSheetId="7">#REF!</definedName>
    <definedName name="ws_Cod" localSheetId="8">#REF!</definedName>
    <definedName name="ws_Cod" localSheetId="9">#REF!</definedName>
    <definedName name="ws_Cod" localSheetId="10">#REF!</definedName>
    <definedName name="ws_Cod">#REF!</definedName>
    <definedName name="x" localSheetId="6">'[8]Equipamentos'!#REF!</definedName>
    <definedName name="x" localSheetId="7">'[8]Equipamentos'!#REF!</definedName>
    <definedName name="x" localSheetId="8">'[8]Equipamentos'!#REF!</definedName>
    <definedName name="x" localSheetId="9">'[8]Equipamentos'!#REF!</definedName>
    <definedName name="x" localSheetId="10">'[8]Equipamentos'!#REF!</definedName>
    <definedName name="x" localSheetId="11">'[8]Equipamentos'!#REF!</definedName>
    <definedName name="x" localSheetId="12">'[8]Equipamentos'!#REF!</definedName>
    <definedName name="x">'[8]Equipamentos'!#REF!</definedName>
    <definedName name="xdfdfgg" localSheetId="6">#REF!</definedName>
    <definedName name="xdfdfgg" localSheetId="7">#REF!</definedName>
    <definedName name="xdfdfgg" localSheetId="8">#REF!</definedName>
    <definedName name="xdfdfgg" localSheetId="9">#REF!</definedName>
    <definedName name="xdfdfgg" localSheetId="10">#REF!</definedName>
    <definedName name="xdfdfgg">#REF!</definedName>
    <definedName name="xfgbb" localSheetId="6">#REF!</definedName>
    <definedName name="xfgbb" localSheetId="7">#REF!</definedName>
    <definedName name="xfgbb" localSheetId="8">#REF!</definedName>
    <definedName name="xfgbb" localSheetId="9">#REF!</definedName>
    <definedName name="xfgbb" localSheetId="10">#REF!</definedName>
    <definedName name="xfgbb">#REF!</definedName>
    <definedName name="XX">#N/A</definedName>
    <definedName name="xxshjh" localSheetId="6">#REF!</definedName>
    <definedName name="xxshjh" localSheetId="7">#REF!</definedName>
    <definedName name="xxshjh" localSheetId="8">#REF!</definedName>
    <definedName name="xxshjh" localSheetId="9">#REF!</definedName>
    <definedName name="xxshjh" localSheetId="10">#REF!</definedName>
    <definedName name="xxshjh">#REF!</definedName>
    <definedName name="XXX">#N/A</definedName>
    <definedName name="ZARCAO" localSheetId="6">#REF!</definedName>
    <definedName name="ZARCAO" localSheetId="7">#REF!</definedName>
    <definedName name="ZARCAO" localSheetId="8">#REF!</definedName>
    <definedName name="ZARCAO" localSheetId="9">#REF!</definedName>
    <definedName name="ZARCAO" localSheetId="10">#REF!</definedName>
    <definedName name="ZARCAO" localSheetId="11">#REF!</definedName>
    <definedName name="ZARCAO" localSheetId="12">#REF!</definedName>
    <definedName name="ZARCAO">#REF!</definedName>
  </definedNames>
  <calcPr fullCalcOnLoad="1"/>
</workbook>
</file>

<file path=xl/sharedStrings.xml><?xml version="1.0" encoding="utf-8"?>
<sst xmlns="http://schemas.openxmlformats.org/spreadsheetml/2006/main" count="915" uniqueCount="372">
  <si>
    <t>Referência:</t>
  </si>
  <si>
    <t>ITEM</t>
  </si>
  <si>
    <t>CÓDIGO</t>
  </si>
  <si>
    <t>PREÇO UNITÁRIO</t>
  </si>
  <si>
    <t>CUSTO TOTAL</t>
  </si>
  <si>
    <t>a</t>
  </si>
  <si>
    <t>b</t>
  </si>
  <si>
    <t>c</t>
  </si>
  <si>
    <t>UNIDADE</t>
  </si>
  <si>
    <t>QUANTIDADE</t>
  </si>
  <si>
    <t>e</t>
  </si>
  <si>
    <t>TOTAL</t>
  </si>
  <si>
    <t>PARTICIPAÇÃO MÉDIA MENSAL</t>
  </si>
  <si>
    <t>PRAZO</t>
  </si>
  <si>
    <t>d = (a*b*c)</t>
  </si>
  <si>
    <t>f  = (e * d)</t>
  </si>
  <si>
    <t>QUANTIDADES</t>
  </si>
  <si>
    <t>g</t>
  </si>
  <si>
    <t xml:space="preserve">h </t>
  </si>
  <si>
    <t>i</t>
  </si>
  <si>
    <t>j = (g * h * i)</t>
  </si>
  <si>
    <t>III - Passagens e Diárias</t>
  </si>
  <si>
    <t>FONTE</t>
  </si>
  <si>
    <t>mês</t>
  </si>
  <si>
    <t>CUSTO UNITÁRIO</t>
  </si>
  <si>
    <t>Unidade</t>
  </si>
  <si>
    <t>IV - Equipamentos</t>
  </si>
  <si>
    <t>(D) Custo Total Equipamentos</t>
  </si>
  <si>
    <t>I - Equipe</t>
  </si>
  <si>
    <t>FUNÇÃO</t>
  </si>
  <si>
    <t>Especialista em Meio Físico (Água e Sedimentos)</t>
  </si>
  <si>
    <t>SICRO</t>
  </si>
  <si>
    <t>Data Base</t>
  </si>
  <si>
    <t>DESCRIÇÃO</t>
  </si>
  <si>
    <t>PREÇO UNITÁRIO (R$)</t>
  </si>
  <si>
    <t>PREÇO TOTAL (R$)</t>
  </si>
  <si>
    <t>PREÇO GERAL (R$)</t>
  </si>
  <si>
    <t>v02</t>
  </si>
  <si>
    <t>Diferença</t>
  </si>
  <si>
    <t>1.1.0</t>
  </si>
  <si>
    <t>PRODUTO 01</t>
  </si>
  <si>
    <t>2.1.0</t>
  </si>
  <si>
    <t>3.1.0</t>
  </si>
  <si>
    <t>CRONOGRAMA FÍSICO-FINANCEIRO</t>
  </si>
  <si>
    <t xml:space="preserve">Descrição dos Serviços  </t>
  </si>
  <si>
    <t>Valor (R$)</t>
  </si>
  <si>
    <t>mês 01</t>
  </si>
  <si>
    <t>mês 02</t>
  </si>
  <si>
    <t>mês 03</t>
  </si>
  <si>
    <t>mês 04</t>
  </si>
  <si>
    <t>mês 05</t>
  </si>
  <si>
    <t>mês 06</t>
  </si>
  <si>
    <t>FORNECIMENTO E INSTALAÇÃO DE ESTAÇÕES FLUVIOMÉTRICAS E REDE GEODÉSICA</t>
  </si>
  <si>
    <t>TOTAL PARCIAL</t>
  </si>
  <si>
    <t>TOTAL ACUMULADO</t>
  </si>
  <si>
    <t>QUANT</t>
  </si>
  <si>
    <t>TOTAL (R$)</t>
  </si>
  <si>
    <t>TOTAL (%)</t>
  </si>
  <si>
    <t>Acum. (R$)</t>
  </si>
  <si>
    <t>Acum. (%)</t>
  </si>
  <si>
    <t>TOTAL GERAL (R$)</t>
  </si>
  <si>
    <t>PRODUTO 02</t>
  </si>
  <si>
    <t>PROFISSIONAL X MÊS</t>
  </si>
  <si>
    <t>DNIT</t>
  </si>
  <si>
    <t>Código
Engenharia
Consultiva</t>
  </si>
  <si>
    <t>Categoria profissional</t>
  </si>
  <si>
    <t xml:space="preserve"> Und</t>
  </si>
  <si>
    <t>Salário (R$)</t>
  </si>
  <si>
    <t>P8001</t>
  </si>
  <si>
    <t xml:space="preserve">Advogado júnior </t>
  </si>
  <si>
    <t>P8002</t>
  </si>
  <si>
    <t xml:space="preserve">Advogado pleno </t>
  </si>
  <si>
    <t>P8003</t>
  </si>
  <si>
    <t xml:space="preserve">Advogado sênior </t>
  </si>
  <si>
    <t>P8007</t>
  </si>
  <si>
    <t xml:space="preserve">Analista de desenvolvimento de sistemas júnior </t>
  </si>
  <si>
    <t>P8008</t>
  </si>
  <si>
    <t xml:space="preserve">Analista de desenvolvimento de sistemas pleno </t>
  </si>
  <si>
    <t>P8009</t>
  </si>
  <si>
    <t xml:space="preserve">Analista de desenvolvimento de sistemas sênior </t>
  </si>
  <si>
    <t>P8013</t>
  </si>
  <si>
    <t xml:space="preserve">Arquiteto júnior </t>
  </si>
  <si>
    <t>P8014</t>
  </si>
  <si>
    <t xml:space="preserve">Arquiteto pleno </t>
  </si>
  <si>
    <t>P8015</t>
  </si>
  <si>
    <t xml:space="preserve">Arquiteto sênior </t>
  </si>
  <si>
    <t>P8019</t>
  </si>
  <si>
    <t xml:space="preserve">Assistente social júnior </t>
  </si>
  <si>
    <t>P8020</t>
  </si>
  <si>
    <t xml:space="preserve">Assistente social pleno </t>
  </si>
  <si>
    <t>P8021</t>
  </si>
  <si>
    <t xml:space="preserve">Assistente social sênior </t>
  </si>
  <si>
    <t>P8025</t>
  </si>
  <si>
    <t xml:space="preserve">Auxiliar </t>
  </si>
  <si>
    <t>P8026</t>
  </si>
  <si>
    <t xml:space="preserve">Auxiliar administrativo </t>
  </si>
  <si>
    <t>P8027</t>
  </si>
  <si>
    <t xml:space="preserve">Auxiliar de laboratório </t>
  </si>
  <si>
    <t>P8028</t>
  </si>
  <si>
    <t xml:space="preserve">Auxiliar de topografia </t>
  </si>
  <si>
    <t>P8032</t>
  </si>
  <si>
    <t xml:space="preserve">Biólogo júnior </t>
  </si>
  <si>
    <t>P8033</t>
  </si>
  <si>
    <t xml:space="preserve">Biólogo pleno </t>
  </si>
  <si>
    <t>P8034</t>
  </si>
  <si>
    <t xml:space="preserve">Biólogo sênior </t>
  </si>
  <si>
    <t>P8038</t>
  </si>
  <si>
    <t xml:space="preserve">Chefe de escritório </t>
  </si>
  <si>
    <t>P8040</t>
  </si>
  <si>
    <t xml:space="preserve">Contador júnior </t>
  </si>
  <si>
    <t>P8041</t>
  </si>
  <si>
    <t xml:space="preserve">Contador pleno </t>
  </si>
  <si>
    <t>P8042</t>
  </si>
  <si>
    <t xml:space="preserve">Contador sênior </t>
  </si>
  <si>
    <t>P8044</t>
  </si>
  <si>
    <t>P8045</t>
  </si>
  <si>
    <t xml:space="preserve">Economista júnior </t>
  </si>
  <si>
    <t>P8046</t>
  </si>
  <si>
    <t xml:space="preserve">Economista pleno </t>
  </si>
  <si>
    <t>P8047</t>
  </si>
  <si>
    <t xml:space="preserve">Economista sênior </t>
  </si>
  <si>
    <t>P8051</t>
  </si>
  <si>
    <t>P8052</t>
  </si>
  <si>
    <t>P8053</t>
  </si>
  <si>
    <t>P8054</t>
  </si>
  <si>
    <t xml:space="preserve">Engenheiro agrônomo júnior </t>
  </si>
  <si>
    <t>P8055</t>
  </si>
  <si>
    <t xml:space="preserve">Engenheiro agrônomo pleno </t>
  </si>
  <si>
    <t>P8056</t>
  </si>
  <si>
    <t xml:space="preserve">Engenheiro agrônomo sênior </t>
  </si>
  <si>
    <t>P8057</t>
  </si>
  <si>
    <t xml:space="preserve">Engenheiro ambiental júnior </t>
  </si>
  <si>
    <t>P8058</t>
  </si>
  <si>
    <t xml:space="preserve">Engenheiro ambiental pleno </t>
  </si>
  <si>
    <t>P8059</t>
  </si>
  <si>
    <t xml:space="preserve">Engenheiro ambiental sênior </t>
  </si>
  <si>
    <t>P8060</t>
  </si>
  <si>
    <t xml:space="preserve">Engenheiro consultor especial </t>
  </si>
  <si>
    <t>P8061</t>
  </si>
  <si>
    <t xml:space="preserve">Engenheiro coordenador </t>
  </si>
  <si>
    <t>P8062</t>
  </si>
  <si>
    <t xml:space="preserve">Engenheiro de pesca júnior </t>
  </si>
  <si>
    <t>P8063</t>
  </si>
  <si>
    <t xml:space="preserve">Engenheiro de pesca pleno </t>
  </si>
  <si>
    <t>P8064</t>
  </si>
  <si>
    <t xml:space="preserve">Engenheiro de pesca sênior </t>
  </si>
  <si>
    <t>P8065</t>
  </si>
  <si>
    <t xml:space="preserve">Engenheiro de projetos júnior </t>
  </si>
  <si>
    <t>P8066</t>
  </si>
  <si>
    <t xml:space="preserve">Engenheiro de projetos pleno </t>
  </si>
  <si>
    <t>P8067</t>
  </si>
  <si>
    <t xml:space="preserve">Engenheiro de projetos sênior </t>
  </si>
  <si>
    <t>P8068</t>
  </si>
  <si>
    <t xml:space="preserve">Engenheiro florestal júnior </t>
  </si>
  <si>
    <t>P8069</t>
  </si>
  <si>
    <t xml:space="preserve">Engenheiro florestal pleno </t>
  </si>
  <si>
    <t>P8070</t>
  </si>
  <si>
    <t xml:space="preserve">Engenheiro florestal sênior </t>
  </si>
  <si>
    <t>P8080</t>
  </si>
  <si>
    <t xml:space="preserve">Geólogo júnior </t>
  </si>
  <si>
    <t>P8081</t>
  </si>
  <si>
    <t xml:space="preserve">Geólogo pleno </t>
  </si>
  <si>
    <t>P8082</t>
  </si>
  <si>
    <t xml:space="preserve">Geólogo sênior </t>
  </si>
  <si>
    <t>P8086</t>
  </si>
  <si>
    <t>P8087</t>
  </si>
  <si>
    <t>P8088</t>
  </si>
  <si>
    <t>P8092</t>
  </si>
  <si>
    <t xml:space="preserve">Jornalista júnior </t>
  </si>
  <si>
    <t>P8093</t>
  </si>
  <si>
    <t xml:space="preserve">Jornalista pleno </t>
  </si>
  <si>
    <t>P8094</t>
  </si>
  <si>
    <t xml:space="preserve">Jornalista sênior </t>
  </si>
  <si>
    <t>P8098</t>
  </si>
  <si>
    <t xml:space="preserve">Laboratorista </t>
  </si>
  <si>
    <t>P8102</t>
  </si>
  <si>
    <t xml:space="preserve">Médico veterinário </t>
  </si>
  <si>
    <t>P8106</t>
  </si>
  <si>
    <t xml:space="preserve">Meteorologista júnior </t>
  </si>
  <si>
    <t>P8107</t>
  </si>
  <si>
    <t xml:space="preserve">Meteorologista pleno </t>
  </si>
  <si>
    <t>P8108</t>
  </si>
  <si>
    <t xml:space="preserve">Meteorologista sênior </t>
  </si>
  <si>
    <t>P8112</t>
  </si>
  <si>
    <t xml:space="preserve">Motorista de caminhão </t>
  </si>
  <si>
    <t>P8113</t>
  </si>
  <si>
    <t xml:space="preserve">Motorista de veículo leve </t>
  </si>
  <si>
    <t>P8117</t>
  </si>
  <si>
    <t xml:space="preserve">Oceanógrafo júnior </t>
  </si>
  <si>
    <t>P8118</t>
  </si>
  <si>
    <t xml:space="preserve">Oceanógrafo pleno </t>
  </si>
  <si>
    <t>P8119</t>
  </si>
  <si>
    <t xml:space="preserve">Oceanógrafo sênior </t>
  </si>
  <si>
    <t>P8123</t>
  </si>
  <si>
    <t>P8124</t>
  </si>
  <si>
    <t>P8125</t>
  </si>
  <si>
    <t>P8129</t>
  </si>
  <si>
    <t xml:space="preserve">Pedagogo júnior </t>
  </si>
  <si>
    <t>P8130</t>
  </si>
  <si>
    <t xml:space="preserve">Pedagogo pleno </t>
  </si>
  <si>
    <t>P8131</t>
  </si>
  <si>
    <t xml:space="preserve">Pedagogo sênior </t>
  </si>
  <si>
    <t>P8135</t>
  </si>
  <si>
    <t xml:space="preserve">Secretária </t>
  </si>
  <si>
    <t>P8139</t>
  </si>
  <si>
    <t xml:space="preserve">Sondador </t>
  </si>
  <si>
    <t>P8143</t>
  </si>
  <si>
    <t xml:space="preserve">Técnico ambiental </t>
  </si>
  <si>
    <t>P8147</t>
  </si>
  <si>
    <t xml:space="preserve">Técnico de obras </t>
  </si>
  <si>
    <t>P8151</t>
  </si>
  <si>
    <t xml:space="preserve">Técnico de segurança do trabalho </t>
  </si>
  <si>
    <t>P8155</t>
  </si>
  <si>
    <t xml:space="preserve">Técnico em geoprocessamento </t>
  </si>
  <si>
    <t>P8159</t>
  </si>
  <si>
    <t xml:space="preserve">Técnico em informática - programador </t>
  </si>
  <si>
    <t>P8163</t>
  </si>
  <si>
    <t xml:space="preserve">Topógrafo </t>
  </si>
  <si>
    <t>B8951</t>
  </si>
  <si>
    <t>B8953</t>
  </si>
  <si>
    <t>B8958</t>
  </si>
  <si>
    <t>B8959</t>
  </si>
  <si>
    <t>(A) Custo Total Equipe</t>
  </si>
  <si>
    <t>(B) Custo Total Equipamentos</t>
  </si>
  <si>
    <t>(D) Total Passagens e Diárias</t>
  </si>
  <si>
    <t>(E) Custo Direto Total (A+B+C+D)</t>
  </si>
  <si>
    <t>COMPOSIÇÃO DA PARCELA DE BDI (BONIFICAÇÃO DE DESPESAS INDIRETAS CONSIDERANDO A NÃO DESONERAÇÃO DA MÃO DE OBRA)</t>
  </si>
  <si>
    <t>DESPESAS INDIRETAS</t>
  </si>
  <si>
    <t>% sobre PV</t>
  </si>
  <si>
    <t>% sobre CD</t>
  </si>
  <si>
    <t>A - Administração Central</t>
  </si>
  <si>
    <t>Obras Hidroviárias</t>
  </si>
  <si>
    <t>C - Despesas Financeiras</t>
  </si>
  <si>
    <t>D - Seguros e Garantias Contratuais</t>
  </si>
  <si>
    <t>E - Riscos</t>
  </si>
  <si>
    <t>0,5% sobre PV</t>
  </si>
  <si>
    <t>Sub-Total 1</t>
  </si>
  <si>
    <t>LUCRO</t>
  </si>
  <si>
    <t>F - Lucro Operacional</t>
  </si>
  <si>
    <t>Sub-Total 2</t>
  </si>
  <si>
    <t>TRIBUTOS</t>
  </si>
  <si>
    <t>G - PIS</t>
  </si>
  <si>
    <t>ISSQN</t>
  </si>
  <si>
    <t>H -COFINS</t>
  </si>
  <si>
    <t>Município</t>
  </si>
  <si>
    <t>I - ISSQN</t>
  </si>
  <si>
    <t>5,00% do PV</t>
  </si>
  <si>
    <t>Taxa</t>
  </si>
  <si>
    <t>Sub-Total 3</t>
  </si>
  <si>
    <t>Total BDI com Tributos</t>
  </si>
  <si>
    <t>BDI CONVENCIONAL (%)</t>
  </si>
  <si>
    <t>BDI DIFERENCIADO (%)</t>
  </si>
  <si>
    <t>PV = Preço de Venda</t>
  </si>
  <si>
    <t>CD = Custo Direto</t>
  </si>
  <si>
    <t>BDI Diferenciado definido conforme Memorando-Circular 12/2012/DIREX</t>
  </si>
  <si>
    <t>0,19% sobre (PV-Lucro)</t>
  </si>
  <si>
    <t>0,1% sobre PV</t>
  </si>
  <si>
    <t>1,65% do PV</t>
  </si>
  <si>
    <t>7,60% do PV</t>
  </si>
  <si>
    <t>(G) TOTAL GERAL (E+F)</t>
  </si>
  <si>
    <t>II - Residência, Escritório e Mobiliário</t>
  </si>
  <si>
    <t>(C) Custo Total Residência, Escritório e Mobiliário</t>
  </si>
  <si>
    <t>(F) BDI</t>
  </si>
  <si>
    <t>Especialista em Hidrografia</t>
  </si>
  <si>
    <t>E9673</t>
  </si>
  <si>
    <t>E9601</t>
  </si>
  <si>
    <t>Embarcação de Sondagem</t>
  </si>
  <si>
    <t>Equipamento de Sondagem</t>
  </si>
  <si>
    <t>4.1.0</t>
  </si>
  <si>
    <t>RELATÓRIOS DE GERENCIAMENTO E SUPERVISÃO</t>
  </si>
  <si>
    <t>PRODUTO 05A</t>
  </si>
  <si>
    <t>PRODUTO 05B</t>
  </si>
  <si>
    <t>5.1.0</t>
  </si>
  <si>
    <t>5.2.0</t>
  </si>
  <si>
    <t>Equipamento de batimetria multifeixe</t>
  </si>
  <si>
    <t>PRODUTO 03A</t>
  </si>
  <si>
    <t>PRODUTO 03B</t>
  </si>
  <si>
    <t>PRODUTO 04A</t>
  </si>
  <si>
    <t>PRODUTO 04B</t>
  </si>
  <si>
    <t>ANOS</t>
  </si>
  <si>
    <t>PROFISSIONAIS</t>
  </si>
  <si>
    <t>SUPERVISÃO E MONITORAMENTO AMBIENTAL - DRAGAGEM E DERROCAGEM DO CANAL DE ACESSO AO PORTO DE CABEDELO</t>
  </si>
  <si>
    <t>2.0.0 - PRODUTO 02 - SUPERVISÃO E APOIO A FISCALIZAÇÃO DE PROJETOS DE ENGENHARIA</t>
  </si>
  <si>
    <t>1.0.0 - PRODUTO 01: GERENCIAMENTO DO CONTRATO E COORDENAÇÃO DOS PRODUTOS</t>
  </si>
  <si>
    <t>LEVANTAMENTOS HIDROGRÁFICOS PRÉ-DRAGAGEM E PÓS-DRAGAGEM - MULTIFEIXE</t>
  </si>
  <si>
    <t>LEVANTAMENTOS HIDROGRÁFICOS DE ACOMPANHAMENTO DA OBRA - MULTIFEIXE</t>
  </si>
  <si>
    <t>SUPERVISÃO DO PROJETO BÁSICO E EXECUTIVO</t>
  </si>
  <si>
    <t>3.0.0 - PRODUTO 03 - LEVANTAMENTOS HIDROGRÁFICOS E CÁLCULO DE VOLUMES</t>
  </si>
  <si>
    <t>SUPERVISÃO DRAGAGEM</t>
  </si>
  <si>
    <t>SUPERVISÃO DERROCAGEM</t>
  </si>
  <si>
    <t>4.0.0 - PRODUTO 04: SUPERVISÃO E CONTROLE DE BORDO</t>
  </si>
  <si>
    <t>5.0.0 - PRODUTO 05: PROGRAMAS AMBIENTAIS</t>
  </si>
  <si>
    <t>SUPERVISÃO DOS PROGRAMAS AMBIENTAIS E ELABORAÇÃO DE PLANOS ESPECÍFICOS</t>
  </si>
  <si>
    <t xml:space="preserve">mês </t>
  </si>
  <si>
    <t xml:space="preserve">Coordenador ambiental  </t>
  </si>
  <si>
    <t xml:space="preserve">Engenheiro agrimensor/Geógrafo júnior </t>
  </si>
  <si>
    <t xml:space="preserve">Engenheiro agrimensor/Geógrafo pleno </t>
  </si>
  <si>
    <t xml:space="preserve">Engenheiro agrimensor/Geógrafo sênior </t>
  </si>
  <si>
    <t xml:space="preserve">Historiador/Sociólogo júnior </t>
  </si>
  <si>
    <t xml:space="preserve">Historiador/Sociólogo pleno </t>
  </si>
  <si>
    <t xml:space="preserve">Historiador/Sociólogo sênior </t>
  </si>
  <si>
    <t xml:space="preserve">Paleontólogo/Arqueólogo/Antropólogo júnior </t>
  </si>
  <si>
    <t xml:space="preserve">Paleontólogo/Arqueólogo/Antropólogo pleno </t>
  </si>
  <si>
    <t xml:space="preserve">Paleontólogo/Arqueólogo/Antropólogo sênior </t>
  </si>
  <si>
    <t xml:space="preserve">Arquivista júnior </t>
  </si>
  <si>
    <t xml:space="preserve">Arquivista pleno </t>
  </si>
  <si>
    <t xml:space="preserve">Arquivista sênior </t>
  </si>
  <si>
    <t xml:space="preserve">Administrador júnior </t>
  </si>
  <si>
    <t xml:space="preserve">Administrador pleno </t>
  </si>
  <si>
    <t xml:space="preserve">Administrador sênior </t>
  </si>
  <si>
    <t>Custo Total (R$)</t>
  </si>
  <si>
    <t>P8167</t>
  </si>
  <si>
    <t>P8168</t>
  </si>
  <si>
    <t>P8169</t>
  </si>
  <si>
    <t>P8173</t>
  </si>
  <si>
    <t>P8174</t>
  </si>
  <si>
    <t>P8175</t>
  </si>
  <si>
    <t>Veículo leve - 53 kW (sem motorista)</t>
  </si>
  <si>
    <t>h</t>
  </si>
  <si>
    <t>Embarcação de transporte de pessoal e apoio logístico - 130 kW</t>
  </si>
  <si>
    <t xml:space="preserve">Imóvel Comercial </t>
  </si>
  <si>
    <t>m²/mês</t>
  </si>
  <si>
    <t>Mobiliário de Escritório</t>
  </si>
  <si>
    <t>ocupante x mês</t>
  </si>
  <si>
    <t>Custos Administrativos - Escritório</t>
  </si>
  <si>
    <t>Execução: 6 relatórios mensais</t>
  </si>
  <si>
    <t>Execução: 1 relatório para o projeto básico e 1 relatório para o projeto executivo</t>
  </si>
  <si>
    <t>Especialista em Dragagem e Derrocagem</t>
  </si>
  <si>
    <t>Especialista em Projeto Geométrico</t>
  </si>
  <si>
    <t>Execução: 1 relatório para LH pré-dragagem e 1 relatório para LH pós-dragagem</t>
  </si>
  <si>
    <t>Técnico em Hidrografia</t>
  </si>
  <si>
    <t>E9603</t>
  </si>
  <si>
    <t>Embarcação empurradora multipropósito - 165 kW</t>
  </si>
  <si>
    <t>Equipamento de Topografia</t>
  </si>
  <si>
    <t>Execução: 3 relatórios mensais</t>
  </si>
  <si>
    <t>Execução: 2 relatórios mensais</t>
  </si>
  <si>
    <t>Especialista em Meio Biótico (Biota Marinha)</t>
  </si>
  <si>
    <t xml:space="preserve">Execução: 3 relatórios mensais </t>
  </si>
  <si>
    <t>Execução: 4 relatórios mensais</t>
  </si>
  <si>
    <t>João Pessoa e Cabedelo</t>
  </si>
  <si>
    <t>3.2.0</t>
  </si>
  <si>
    <t>4.2.0</t>
  </si>
  <si>
    <t>Especialista em Meio Socioeconômico (Comunicação Social e Atividade Pesqueira)</t>
  </si>
  <si>
    <t>Apoio nas Atividades de campo e Transporte de amostras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</si>
  <si>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</si>
  <si>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</si>
  <si>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</si>
  <si>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</si>
  <si>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</si>
  <si>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</si>
  <si>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</si>
  <si>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</si>
  <si>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</si>
  <si>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</si>
  <si>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</si>
  <si>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</si>
  <si>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EXECUÇÃO DOS PROGRAMAS AMBIENTAIS</t>
  </si>
  <si>
    <t>Apoio Náutico</t>
  </si>
  <si>
    <t>AM01</t>
  </si>
  <si>
    <t>-</t>
  </si>
  <si>
    <t>COTAÇÃO</t>
  </si>
  <si>
    <t>AM02</t>
  </si>
  <si>
    <t>AM03</t>
  </si>
  <si>
    <t>AM04</t>
  </si>
  <si>
    <t>AM05</t>
  </si>
  <si>
    <t>Análise de Fitoplâncton</t>
  </si>
  <si>
    <t>Análise de Zooplâncton</t>
  </si>
  <si>
    <t>Análise de Qualidade de Sedimentos</t>
  </si>
  <si>
    <t>E9093</t>
  </si>
  <si>
    <t>Análise de Qualidade de Água</t>
  </si>
  <si>
    <t>Análise de Zoobentos</t>
  </si>
  <si>
    <t>und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</si>
</sst>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#,##0.0000"/>
    <numFmt numFmtId="167" formatCode="0.0%"/>
    <numFmt numFmtId="168" formatCode="_-* #,##0.0000_-;\-* #,##0.0000_-;_-* &quot;-&quot;??_-;_-@_-"/>
    <numFmt numFmtId="169" formatCode="_-* #,##0.0000_-;\-* #,##0.0000_-;_-* &quot;-&quot;????_-;_-@_-"/>
    <numFmt numFmtId="170" formatCode="0.0"/>
    <numFmt numFmtId="171" formatCode="_-* #,##0.00_-;\-* #,##0.00_-;_-* &quot;-&quot;????_-;_-@_-"/>
    <numFmt numFmtId="172" formatCode="_-* #,##0.00\ _€_-;\-* #,##0.00\ _€_-;_-* &quot;-&quot;??\ _€_-;_-@_-"/>
    <numFmt numFmtId="173" formatCode="0.000%"/>
    <numFmt numFmtId="174" formatCode="#,##0.00_ ;\-#,##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30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0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166" fontId="66" fillId="0" borderId="10" xfId="0" applyNumberFormat="1" applyFont="1" applyBorder="1" applyAlignment="1">
      <alignment horizontal="right"/>
    </xf>
    <xf numFmtId="166" fontId="66" fillId="0" borderId="11" xfId="0" applyNumberFormat="1" applyFont="1" applyBorder="1" applyAlignment="1">
      <alignment/>
    </xf>
    <xf numFmtId="169" fontId="66" fillId="0" borderId="11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4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172" fontId="66" fillId="0" borderId="12" xfId="0" applyNumberFormat="1" applyFont="1" applyBorder="1" applyAlignment="1">
      <alignment/>
    </xf>
    <xf numFmtId="166" fontId="66" fillId="0" borderId="13" xfId="0" applyNumberFormat="1" applyFont="1" applyBorder="1" applyAlignment="1">
      <alignment/>
    </xf>
    <xf numFmtId="4" fontId="66" fillId="0" borderId="12" xfId="0" applyNumberFormat="1" applyFont="1" applyBorder="1" applyAlignment="1">
      <alignment/>
    </xf>
    <xf numFmtId="169" fontId="66" fillId="0" borderId="13" xfId="0" applyNumberFormat="1" applyFont="1" applyBorder="1" applyAlignment="1">
      <alignment/>
    </xf>
    <xf numFmtId="43" fontId="66" fillId="0" borderId="0" xfId="0" applyNumberFormat="1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4" fontId="66" fillId="0" borderId="0" xfId="0" applyNumberFormat="1" applyFont="1" applyAlignment="1">
      <alignment horizontal="center" vertical="center"/>
    </xf>
    <xf numFmtId="4" fontId="66" fillId="0" borderId="14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4" fontId="67" fillId="0" borderId="15" xfId="0" applyNumberFormat="1" applyFont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50" applyFont="1" applyAlignment="1">
      <alignment vertical="center"/>
      <protection/>
    </xf>
    <xf numFmtId="9" fontId="65" fillId="0" borderId="0" xfId="55" applyFont="1" applyAlignment="1">
      <alignment/>
    </xf>
    <xf numFmtId="0" fontId="68" fillId="34" borderId="16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 vertical="center"/>
    </xf>
    <xf numFmtId="0" fontId="69" fillId="34" borderId="18" xfId="0" applyFont="1" applyFill="1" applyBorder="1" applyAlignment="1" applyProtection="1">
      <alignment horizontal="center" vertical="center" wrapText="1"/>
      <protection hidden="1"/>
    </xf>
    <xf numFmtId="17" fontId="69" fillId="34" borderId="14" xfId="0" applyNumberFormat="1" applyFont="1" applyFill="1" applyBorder="1" applyAlignment="1" applyProtection="1">
      <alignment horizontal="center" vertical="center" wrapText="1"/>
      <protection hidden="1"/>
    </xf>
    <xf numFmtId="43" fontId="70" fillId="34" borderId="19" xfId="70" applyFont="1" applyFill="1" applyBorder="1" applyAlignment="1" applyProtection="1">
      <alignment vertical="center"/>
      <protection hidden="1"/>
    </xf>
    <xf numFmtId="43" fontId="70" fillId="34" borderId="20" xfId="70" applyFont="1" applyFill="1" applyBorder="1" applyAlignment="1" applyProtection="1">
      <alignment horizontal="left" vertical="center"/>
      <protection hidden="1"/>
    </xf>
    <xf numFmtId="43" fontId="70" fillId="34" borderId="21" xfId="70" applyFont="1" applyFill="1" applyBorder="1" applyAlignment="1" applyProtection="1">
      <alignment horizontal="left" vertical="center"/>
      <protection hidden="1"/>
    </xf>
    <xf numFmtId="43" fontId="70" fillId="34" borderId="22" xfId="70" applyFont="1" applyFill="1" applyBorder="1" applyAlignment="1" applyProtection="1">
      <alignment vertical="center"/>
      <protection hidden="1"/>
    </xf>
    <xf numFmtId="0" fontId="71" fillId="2" borderId="23" xfId="0" applyFont="1" applyFill="1" applyBorder="1" applyAlignment="1" applyProtection="1">
      <alignment horizontal="center" vertical="center" wrapText="1"/>
      <protection hidden="1"/>
    </xf>
    <xf numFmtId="170" fontId="14" fillId="2" borderId="15" xfId="70" applyNumberFormat="1" applyFont="1" applyFill="1" applyBorder="1" applyAlignment="1" applyProtection="1">
      <alignment horizontal="center" vertical="center" wrapText="1"/>
      <protection hidden="1"/>
    </xf>
    <xf numFmtId="0" fontId="14" fillId="2" borderId="15" xfId="70" applyNumberFormat="1" applyFont="1" applyFill="1" applyBorder="1" applyAlignment="1" applyProtection="1">
      <alignment horizontal="justify" vertical="center" wrapText="1"/>
      <protection hidden="1"/>
    </xf>
    <xf numFmtId="49" fontId="14" fillId="2" borderId="24" xfId="70" applyNumberFormat="1" applyFont="1" applyFill="1" applyBorder="1" applyAlignment="1" applyProtection="1">
      <alignment horizontal="center" vertical="center" wrapText="1"/>
      <protection hidden="1" locked="0"/>
    </xf>
    <xf numFmtId="4" fontId="14" fillId="2" borderId="24" xfId="70" applyNumberFormat="1" applyFont="1" applyFill="1" applyBorder="1" applyAlignment="1" applyProtection="1">
      <alignment horizontal="center" vertical="center" wrapText="1"/>
      <protection hidden="1" locked="0"/>
    </xf>
    <xf numFmtId="166" fontId="14" fillId="2" borderId="24" xfId="70" applyNumberFormat="1" applyFont="1" applyFill="1" applyBorder="1" applyAlignment="1" applyProtection="1">
      <alignment horizontal="center" vertical="center" wrapText="1"/>
      <protection hidden="1" locked="0"/>
    </xf>
    <xf numFmtId="4" fontId="14" fillId="2" borderId="25" xfId="70" applyNumberFormat="1" applyFont="1" applyFill="1" applyBorder="1" applyAlignment="1" applyProtection="1">
      <alignment horizontal="center" vertical="center"/>
      <protection hidden="1"/>
    </xf>
    <xf numFmtId="164" fontId="15" fillId="2" borderId="22" xfId="0" applyNumberFormat="1" applyFont="1" applyFill="1" applyBorder="1" applyAlignment="1" applyProtection="1">
      <alignment horizontal="center" vertical="center"/>
      <protection hidden="1"/>
    </xf>
    <xf numFmtId="0" fontId="72" fillId="0" borderId="26" xfId="0" applyFont="1" applyBorder="1" applyAlignment="1" applyProtection="1">
      <alignment horizontal="center"/>
      <protection hidden="1"/>
    </xf>
    <xf numFmtId="170" fontId="15" fillId="0" borderId="20" xfId="70" applyNumberFormat="1" applyFont="1" applyBorder="1" applyAlignment="1" applyProtection="1">
      <alignment horizontal="center"/>
      <protection hidden="1"/>
    </xf>
    <xf numFmtId="0" fontId="15" fillId="0" borderId="20" xfId="70" applyNumberFormat="1" applyFont="1" applyBorder="1" applyAlignment="1" applyProtection="1">
      <alignment horizontal="left"/>
      <protection hidden="1"/>
    </xf>
    <xf numFmtId="49" fontId="15" fillId="0" borderId="20" xfId="70" applyNumberFormat="1" applyFont="1" applyBorder="1" applyAlignment="1" applyProtection="1">
      <alignment horizontal="center" wrapText="1"/>
      <protection hidden="1" locked="0"/>
    </xf>
    <xf numFmtId="4" fontId="15" fillId="0" borderId="20" xfId="70" applyNumberFormat="1" applyFont="1" applyBorder="1" applyAlignment="1" applyProtection="1">
      <alignment horizontal="center" vertical="center" wrapText="1"/>
      <protection hidden="1" locked="0"/>
    </xf>
    <xf numFmtId="166" fontId="73" fillId="0" borderId="20" xfId="70" applyNumberFormat="1" applyFont="1" applyBorder="1" applyAlignment="1" applyProtection="1">
      <alignment horizontal="center" vertical="center" wrapText="1"/>
      <protection hidden="1" locked="0"/>
    </xf>
    <xf numFmtId="3" fontId="73" fillId="0" borderId="20" xfId="70" applyNumberFormat="1" applyFont="1" applyBorder="1" applyAlignment="1" applyProtection="1">
      <alignment horizontal="center"/>
      <protection hidden="1"/>
    </xf>
    <xf numFmtId="49" fontId="14" fillId="33" borderId="27" xfId="70" applyNumberFormat="1" applyFont="1" applyFill="1" applyBorder="1" applyAlignment="1" applyProtection="1">
      <alignment horizontal="center"/>
      <protection hidden="1"/>
    </xf>
    <xf numFmtId="43" fontId="70" fillId="34" borderId="23" xfId="70" applyFont="1" applyFill="1" applyBorder="1" applyAlignment="1" applyProtection="1">
      <alignment vertical="center"/>
      <protection hidden="1"/>
    </xf>
    <xf numFmtId="166" fontId="14" fillId="2" borderId="15" xfId="70" applyNumberFormat="1" applyFont="1" applyFill="1" applyBorder="1" applyAlignment="1" applyProtection="1">
      <alignment horizontal="center" vertical="center" wrapText="1"/>
      <protection hidden="1" locked="0"/>
    </xf>
    <xf numFmtId="0" fontId="72" fillId="0" borderId="28" xfId="0" applyFont="1" applyBorder="1" applyAlignment="1" applyProtection="1">
      <alignment horizontal="center"/>
      <protection hidden="1"/>
    </xf>
    <xf numFmtId="43" fontId="74" fillId="34" borderId="20" xfId="70" applyFont="1" applyFill="1" applyBorder="1" applyAlignment="1" applyProtection="1">
      <alignment horizontal="left" vertical="center"/>
      <protection hidden="1"/>
    </xf>
    <xf numFmtId="43" fontId="74" fillId="34" borderId="21" xfId="70" applyFont="1" applyFill="1" applyBorder="1" applyAlignment="1" applyProtection="1">
      <alignment horizontal="left" vertical="center"/>
      <protection hidden="1"/>
    </xf>
    <xf numFmtId="0" fontId="14" fillId="2" borderId="23" xfId="0" applyFont="1" applyFill="1" applyBorder="1" applyAlignment="1" applyProtection="1">
      <alignment horizontal="center" vertical="center" wrapText="1"/>
      <protection hidden="1"/>
    </xf>
    <xf numFmtId="49" fontId="14" fillId="2" borderId="15" xfId="70" applyNumberFormat="1" applyFont="1" applyFill="1" applyBorder="1" applyAlignment="1" applyProtection="1">
      <alignment horizontal="center" vertical="center" wrapText="1"/>
      <protection hidden="1" locked="0"/>
    </xf>
    <xf numFmtId="4" fontId="14" fillId="2" borderId="15" xfId="70" applyNumberFormat="1" applyFont="1" applyFill="1" applyBorder="1" applyAlignment="1" applyProtection="1">
      <alignment horizontal="center" vertical="center" wrapText="1"/>
      <protection hidden="1" locked="0"/>
    </xf>
    <xf numFmtId="4" fontId="14" fillId="2" borderId="17" xfId="70" applyNumberFormat="1" applyFont="1" applyFill="1" applyBorder="1" applyAlignment="1" applyProtection="1">
      <alignment horizontal="center" vertical="center"/>
      <protection hidden="1"/>
    </xf>
    <xf numFmtId="164" fontId="14" fillId="2" borderId="29" xfId="0" applyNumberFormat="1" applyFont="1" applyFill="1" applyBorder="1" applyAlignment="1" applyProtection="1">
      <alignment horizontal="center" vertical="center"/>
      <protection hidden="1"/>
    </xf>
    <xf numFmtId="0" fontId="72" fillId="0" borderId="28" xfId="0" applyFont="1" applyBorder="1" applyAlignment="1" applyProtection="1">
      <alignment horizontal="left"/>
      <protection hidden="1"/>
    </xf>
    <xf numFmtId="43" fontId="70" fillId="34" borderId="23" xfId="70" applyFont="1" applyFill="1" applyBorder="1" applyAlignment="1" applyProtection="1">
      <alignment horizontal="left" vertical="center"/>
      <protection hidden="1"/>
    </xf>
    <xf numFmtId="164" fontId="75" fillId="2" borderId="29" xfId="0" applyNumberFormat="1" applyFont="1" applyFill="1" applyBorder="1" applyAlignment="1" applyProtection="1">
      <alignment horizontal="center" vertical="center"/>
      <protection hidden="1"/>
    </xf>
    <xf numFmtId="0" fontId="71" fillId="2" borderId="30" xfId="0" applyFont="1" applyFill="1" applyBorder="1" applyAlignment="1" applyProtection="1">
      <alignment vertical="center"/>
      <protection hidden="1"/>
    </xf>
    <xf numFmtId="0" fontId="71" fillId="2" borderId="31" xfId="0" applyFont="1" applyFill="1" applyBorder="1" applyAlignment="1" applyProtection="1">
      <alignment horizontal="right" vertical="center"/>
      <protection hidden="1"/>
    </xf>
    <xf numFmtId="0" fontId="71" fillId="2" borderId="31" xfId="0" applyFont="1" applyFill="1" applyBorder="1" applyAlignment="1" applyProtection="1">
      <alignment vertical="center"/>
      <protection hidden="1"/>
    </xf>
    <xf numFmtId="171" fontId="71" fillId="2" borderId="32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>
      <alignment/>
    </xf>
    <xf numFmtId="0" fontId="77" fillId="34" borderId="28" xfId="0" applyFont="1" applyFill="1" applyBorder="1" applyAlignment="1">
      <alignment/>
    </xf>
    <xf numFmtId="0" fontId="77" fillId="34" borderId="21" xfId="0" applyFont="1" applyFill="1" applyBorder="1" applyAlignment="1">
      <alignment/>
    </xf>
    <xf numFmtId="0" fontId="77" fillId="34" borderId="15" xfId="0" applyFont="1" applyFill="1" applyBorder="1" applyAlignment="1">
      <alignment/>
    </xf>
    <xf numFmtId="0" fontId="77" fillId="34" borderId="29" xfId="0" applyFont="1" applyFill="1" applyBorder="1" applyAlignment="1">
      <alignment/>
    </xf>
    <xf numFmtId="0" fontId="78" fillId="0" borderId="23" xfId="0" applyFont="1" applyBorder="1" applyAlignment="1">
      <alignment/>
    </xf>
    <xf numFmtId="0" fontId="78" fillId="0" borderId="15" xfId="0" applyFont="1" applyBorder="1" applyAlignment="1">
      <alignment/>
    </xf>
    <xf numFmtId="10" fontId="78" fillId="0" borderId="15" xfId="55" applyNumberFormat="1" applyFont="1" applyBorder="1" applyAlignment="1">
      <alignment/>
    </xf>
    <xf numFmtId="10" fontId="78" fillId="0" borderId="29" xfId="55" applyNumberFormat="1" applyFont="1" applyBorder="1" applyAlignment="1">
      <alignment/>
    </xf>
    <xf numFmtId="0" fontId="79" fillId="0" borderId="15" xfId="0" applyFont="1" applyBorder="1" applyAlignment="1">
      <alignment horizontal="right"/>
    </xf>
    <xf numFmtId="10" fontId="79" fillId="0" borderId="15" xfId="55" applyNumberFormat="1" applyFont="1" applyBorder="1" applyAlignment="1">
      <alignment/>
    </xf>
    <xf numFmtId="10" fontId="79" fillId="0" borderId="29" xfId="55" applyNumberFormat="1" applyFont="1" applyBorder="1" applyAlignment="1">
      <alignment/>
    </xf>
    <xf numFmtId="0" fontId="77" fillId="34" borderId="23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80" fillId="0" borderId="23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80" fillId="0" borderId="33" xfId="0" applyFont="1" applyBorder="1" applyAlignment="1">
      <alignment horizontal="center"/>
    </xf>
    <xf numFmtId="9" fontId="76" fillId="0" borderId="34" xfId="55" applyFont="1" applyBorder="1" applyAlignment="1">
      <alignment horizontal="center"/>
    </xf>
    <xf numFmtId="9" fontId="76" fillId="0" borderId="0" xfId="55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28" xfId="0" applyFont="1" applyBorder="1" applyAlignment="1">
      <alignment/>
    </xf>
    <xf numFmtId="0" fontId="79" fillId="0" borderId="20" xfId="0" applyFont="1" applyBorder="1" applyAlignment="1">
      <alignment/>
    </xf>
    <xf numFmtId="10" fontId="79" fillId="0" borderId="27" xfId="55" applyNumberFormat="1" applyFont="1" applyBorder="1" applyAlignment="1">
      <alignment/>
    </xf>
    <xf numFmtId="0" fontId="79" fillId="0" borderId="26" xfId="0" applyFont="1" applyBorder="1" applyAlignment="1">
      <alignment/>
    </xf>
    <xf numFmtId="0" fontId="79" fillId="0" borderId="35" xfId="0" applyFont="1" applyBorder="1" applyAlignment="1">
      <alignment horizontal="right"/>
    </xf>
    <xf numFmtId="10" fontId="79" fillId="0" borderId="16" xfId="0" applyNumberFormat="1" applyFont="1" applyBorder="1" applyAlignment="1">
      <alignment/>
    </xf>
    <xf numFmtId="10" fontId="25" fillId="0" borderId="29" xfId="55" applyNumberFormat="1" applyFont="1" applyBorder="1" applyAlignment="1">
      <alignment/>
    </xf>
    <xf numFmtId="0" fontId="79" fillId="0" borderId="28" xfId="0" applyFont="1" applyBorder="1" applyAlignment="1">
      <alignment/>
    </xf>
    <xf numFmtId="10" fontId="76" fillId="0" borderId="0" xfId="0" applyNumberFormat="1" applyFont="1" applyAlignment="1" quotePrefix="1">
      <alignment/>
    </xf>
    <xf numFmtId="10" fontId="81" fillId="35" borderId="36" xfId="0" applyNumberFormat="1" applyFont="1" applyFill="1" applyBorder="1" applyAlignment="1">
      <alignment horizontal="right"/>
    </xf>
    <xf numFmtId="165" fontId="76" fillId="0" borderId="0" xfId="0" applyNumberFormat="1" applyFont="1" applyAlignment="1">
      <alignment/>
    </xf>
    <xf numFmtId="0" fontId="82" fillId="34" borderId="37" xfId="0" applyFont="1" applyFill="1" applyBorder="1" applyAlignment="1">
      <alignment horizontal="left"/>
    </xf>
    <xf numFmtId="0" fontId="82" fillId="34" borderId="38" xfId="0" applyFont="1" applyFill="1" applyBorder="1" applyAlignment="1">
      <alignment/>
    </xf>
    <xf numFmtId="0" fontId="82" fillId="34" borderId="39" xfId="0" applyFont="1" applyFill="1" applyBorder="1" applyAlignment="1">
      <alignment/>
    </xf>
    <xf numFmtId="0" fontId="82" fillId="34" borderId="10" xfId="0" applyFont="1" applyFill="1" applyBorder="1" applyAlignment="1">
      <alignment horizontal="left"/>
    </xf>
    <xf numFmtId="0" fontId="82" fillId="34" borderId="11" xfId="0" applyFont="1" applyFill="1" applyBorder="1" applyAlignment="1">
      <alignment/>
    </xf>
    <xf numFmtId="0" fontId="82" fillId="34" borderId="0" xfId="0" applyFont="1" applyFill="1" applyBorder="1" applyAlignment="1">
      <alignment/>
    </xf>
    <xf numFmtId="0" fontId="83" fillId="34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horizontal="right" vertical="center"/>
    </xf>
    <xf numFmtId="17" fontId="77" fillId="34" borderId="11" xfId="0" applyNumberFormat="1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40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/>
    </xf>
    <xf numFmtId="0" fontId="77" fillId="34" borderId="29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vertical="center"/>
    </xf>
    <xf numFmtId="0" fontId="79" fillId="33" borderId="20" xfId="0" applyFont="1" applyFill="1" applyBorder="1" applyAlignment="1">
      <alignment vertical="center"/>
    </xf>
    <xf numFmtId="0" fontId="79" fillId="33" borderId="27" xfId="0" applyFont="1" applyFill="1" applyBorder="1" applyAlignment="1">
      <alignment vertical="center"/>
    </xf>
    <xf numFmtId="0" fontId="78" fillId="33" borderId="26" xfId="0" applyFont="1" applyFill="1" applyBorder="1" applyAlignment="1">
      <alignment vertical="center"/>
    </xf>
    <xf numFmtId="0" fontId="78" fillId="33" borderId="41" xfId="0" applyFont="1" applyFill="1" applyBorder="1" applyAlignment="1">
      <alignment horizontal="center" vertical="center"/>
    </xf>
    <xf numFmtId="9" fontId="78" fillId="33" borderId="41" xfId="55" applyFont="1" applyFill="1" applyBorder="1" applyAlignment="1">
      <alignment horizontal="center" vertical="center"/>
    </xf>
    <xf numFmtId="2" fontId="2" fillId="33" borderId="41" xfId="0" applyNumberFormat="1" applyFont="1" applyFill="1" applyBorder="1" applyAlignment="1">
      <alignment horizontal="center" vertical="center"/>
    </xf>
    <xf numFmtId="2" fontId="78" fillId="33" borderId="0" xfId="0" applyNumberFormat="1" applyFont="1" applyFill="1" applyBorder="1" applyAlignment="1">
      <alignment horizontal="center" vertical="center"/>
    </xf>
    <xf numFmtId="168" fontId="78" fillId="33" borderId="0" xfId="58" applyNumberFormat="1" applyFont="1" applyFill="1" applyBorder="1" applyAlignment="1">
      <alignment horizontal="center" vertical="center"/>
    </xf>
    <xf numFmtId="168" fontId="79" fillId="33" borderId="42" xfId="58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center" vertical="center"/>
    </xf>
    <xf numFmtId="9" fontId="78" fillId="33" borderId="0" xfId="55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168" fontId="79" fillId="33" borderId="11" xfId="5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9" fontId="2" fillId="33" borderId="0" xfId="55" applyFont="1" applyFill="1" applyBorder="1" applyAlignment="1">
      <alignment horizontal="center" vertical="center"/>
    </xf>
    <xf numFmtId="168" fontId="25" fillId="33" borderId="11" xfId="58" applyNumberFormat="1" applyFont="1" applyFill="1" applyBorder="1" applyAlignment="1">
      <alignment horizontal="center" vertical="center"/>
    </xf>
    <xf numFmtId="0" fontId="78" fillId="33" borderId="43" xfId="0" applyFont="1" applyFill="1" applyBorder="1" applyAlignment="1">
      <alignment vertical="center"/>
    </xf>
    <xf numFmtId="0" fontId="78" fillId="33" borderId="44" xfId="0" applyFont="1" applyFill="1" applyBorder="1" applyAlignment="1">
      <alignment horizontal="center" vertical="center"/>
    </xf>
    <xf numFmtId="9" fontId="78" fillId="33" borderId="44" xfId="55" applyFont="1" applyFill="1" applyBorder="1" applyAlignment="1">
      <alignment horizontal="center" vertical="center"/>
    </xf>
    <xf numFmtId="2" fontId="78" fillId="33" borderId="44" xfId="0" applyNumberFormat="1" applyFont="1" applyFill="1" applyBorder="1" applyAlignment="1">
      <alignment horizontal="center" vertical="center"/>
    </xf>
    <xf numFmtId="43" fontId="78" fillId="33" borderId="44" xfId="58" applyFont="1" applyFill="1" applyBorder="1" applyAlignment="1">
      <alignment horizontal="center" vertical="center"/>
    </xf>
    <xf numFmtId="168" fontId="79" fillId="33" borderId="45" xfId="58" applyNumberFormat="1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right" vertical="center"/>
    </xf>
    <xf numFmtId="0" fontId="79" fillId="33" borderId="20" xfId="0" applyFont="1" applyFill="1" applyBorder="1" applyAlignment="1">
      <alignment horizontal="right" vertical="center"/>
    </xf>
    <xf numFmtId="0" fontId="25" fillId="33" borderId="20" xfId="0" applyFont="1" applyFill="1" applyBorder="1" applyAlignment="1">
      <alignment horizontal="right" vertical="center"/>
    </xf>
    <xf numFmtId="0" fontId="25" fillId="33" borderId="21" xfId="0" applyFont="1" applyFill="1" applyBorder="1" applyAlignment="1">
      <alignment horizontal="right" vertical="center"/>
    </xf>
    <xf numFmtId="168" fontId="25" fillId="33" borderId="29" xfId="58" applyNumberFormat="1" applyFont="1" applyFill="1" applyBorder="1" applyAlignment="1">
      <alignment/>
    </xf>
    <xf numFmtId="0" fontId="77" fillId="34" borderId="15" xfId="0" applyFont="1" applyFill="1" applyBorder="1" applyAlignment="1">
      <alignment horizontal="center" vertical="center" wrapText="1"/>
    </xf>
    <xf numFmtId="0" fontId="77" fillId="34" borderId="29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vertical="center"/>
    </xf>
    <xf numFmtId="0" fontId="79" fillId="0" borderId="20" xfId="0" applyFont="1" applyFill="1" applyBorder="1" applyAlignment="1">
      <alignment vertical="center"/>
    </xf>
    <xf numFmtId="0" fontId="79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78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43" fontId="2" fillId="0" borderId="41" xfId="58" applyFont="1" applyFill="1" applyBorder="1" applyAlignment="1">
      <alignment horizontal="center" vertical="center"/>
    </xf>
    <xf numFmtId="168" fontId="25" fillId="0" borderId="42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68" fontId="25" fillId="0" borderId="11" xfId="58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43" fontId="2" fillId="0" borderId="44" xfId="58" applyFont="1" applyFill="1" applyBorder="1" applyAlignment="1">
      <alignment horizontal="center" vertical="center"/>
    </xf>
    <xf numFmtId="168" fontId="81" fillId="0" borderId="45" xfId="58" applyNumberFormat="1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right" vertical="center"/>
    </xf>
    <xf numFmtId="168" fontId="79" fillId="0" borderId="29" xfId="58" applyNumberFormat="1" applyFont="1" applyFill="1" applyBorder="1" applyAlignment="1">
      <alignment/>
    </xf>
    <xf numFmtId="0" fontId="79" fillId="0" borderId="20" xfId="0" applyFont="1" applyFill="1" applyBorder="1" applyAlignment="1">
      <alignment horizontal="right" vertical="center"/>
    </xf>
    <xf numFmtId="43" fontId="79" fillId="0" borderId="27" xfId="58" applyFont="1" applyFill="1" applyBorder="1" applyAlignment="1">
      <alignment/>
    </xf>
    <xf numFmtId="0" fontId="78" fillId="0" borderId="26" xfId="0" applyFont="1" applyFill="1" applyBorder="1" applyAlignment="1">
      <alignment horizontal="left" vertical="center"/>
    </xf>
    <xf numFmtId="0" fontId="78" fillId="0" borderId="41" xfId="0" applyFont="1" applyFill="1" applyBorder="1" applyAlignment="1">
      <alignment horizontal="center" vertical="center"/>
    </xf>
    <xf numFmtId="2" fontId="78" fillId="0" borderId="41" xfId="0" applyNumberFormat="1" applyFont="1" applyFill="1" applyBorder="1" applyAlignment="1">
      <alignment horizontal="center" vertical="center"/>
    </xf>
    <xf numFmtId="43" fontId="78" fillId="0" borderId="41" xfId="58" applyFont="1" applyFill="1" applyBorder="1" applyAlignment="1">
      <alignment horizontal="center" vertical="center"/>
    </xf>
    <xf numFmtId="168" fontId="79" fillId="0" borderId="42" xfId="58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2" fontId="78" fillId="0" borderId="0" xfId="0" applyNumberFormat="1" applyFont="1" applyFill="1" applyBorder="1" applyAlignment="1">
      <alignment horizontal="center" vertical="center"/>
    </xf>
    <xf numFmtId="43" fontId="78" fillId="0" borderId="0" xfId="58" applyFont="1" applyFill="1" applyBorder="1" applyAlignment="1">
      <alignment horizontal="center" vertical="center"/>
    </xf>
    <xf numFmtId="168" fontId="79" fillId="0" borderId="11" xfId="58" applyNumberFormat="1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left" vertical="center"/>
    </xf>
    <xf numFmtId="0" fontId="78" fillId="0" borderId="44" xfId="0" applyFont="1" applyFill="1" applyBorder="1" applyAlignment="1">
      <alignment horizontal="center" vertical="center"/>
    </xf>
    <xf numFmtId="2" fontId="78" fillId="0" borderId="44" xfId="0" applyNumberFormat="1" applyFont="1" applyFill="1" applyBorder="1" applyAlignment="1">
      <alignment horizontal="center" vertical="center"/>
    </xf>
    <xf numFmtId="43" fontId="78" fillId="0" borderId="44" xfId="58" applyFont="1" applyFill="1" applyBorder="1" applyAlignment="1">
      <alignment horizontal="center" vertical="center"/>
    </xf>
    <xf numFmtId="168" fontId="79" fillId="0" borderId="45" xfId="58" applyNumberFormat="1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/>
    </xf>
    <xf numFmtId="168" fontId="25" fillId="0" borderId="45" xfId="58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right" vertical="center"/>
    </xf>
    <xf numFmtId="168" fontId="25" fillId="0" borderId="29" xfId="58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right" vertical="center"/>
    </xf>
    <xf numFmtId="10" fontId="25" fillId="0" borderId="21" xfId="58" applyNumberFormat="1" applyFont="1" applyFill="1" applyBorder="1" applyAlignment="1">
      <alignment horizontal="center" vertical="center"/>
    </xf>
    <xf numFmtId="168" fontId="25" fillId="0" borderId="27" xfId="58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36" xfId="0" applyFont="1" applyFill="1" applyBorder="1" applyAlignment="1">
      <alignment horizontal="right" vertical="center"/>
    </xf>
    <xf numFmtId="168" fontId="25" fillId="0" borderId="34" xfId="58" applyNumberFormat="1" applyFont="1" applyFill="1" applyBorder="1" applyAlignment="1">
      <alignment/>
    </xf>
    <xf numFmtId="0" fontId="25" fillId="0" borderId="46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right" vertical="center"/>
    </xf>
    <xf numFmtId="0" fontId="78" fillId="0" borderId="26" xfId="0" applyFont="1" applyFill="1" applyBorder="1" applyAlignment="1">
      <alignment vertical="center"/>
    </xf>
    <xf numFmtId="0" fontId="78" fillId="0" borderId="41" xfId="0" applyFont="1" applyFill="1" applyBorder="1" applyAlignment="1">
      <alignment horizontal="center" vertical="center" wrapText="1"/>
    </xf>
    <xf numFmtId="9" fontId="78" fillId="0" borderId="41" xfId="55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9" fontId="78" fillId="0" borderId="0" xfId="55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vertical="center"/>
    </xf>
    <xf numFmtId="9" fontId="78" fillId="0" borderId="44" xfId="55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right" vertical="center"/>
    </xf>
    <xf numFmtId="0" fontId="77" fillId="34" borderId="35" xfId="0" applyFont="1" applyFill="1" applyBorder="1" applyAlignment="1">
      <alignment horizontal="center" vertical="center"/>
    </xf>
    <xf numFmtId="0" fontId="77" fillId="34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3" fontId="2" fillId="0" borderId="0" xfId="58" applyFont="1" applyFill="1" applyBorder="1" applyAlignment="1">
      <alignment horizontal="center" vertical="center"/>
    </xf>
    <xf numFmtId="10" fontId="25" fillId="0" borderId="20" xfId="58" applyNumberFormat="1" applyFont="1" applyFill="1" applyBorder="1" applyAlignment="1">
      <alignment horizontal="center" vertical="center"/>
    </xf>
    <xf numFmtId="167" fontId="2" fillId="0" borderId="41" xfId="5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7" fontId="2" fillId="0" borderId="0" xfId="55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horizontal="left" vertical="center"/>
    </xf>
    <xf numFmtId="43" fontId="79" fillId="0" borderId="45" xfId="58" applyFont="1" applyFill="1" applyBorder="1" applyAlignment="1">
      <alignment horizontal="center" vertical="center"/>
    </xf>
    <xf numFmtId="43" fontId="79" fillId="0" borderId="29" xfId="58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69" fillId="34" borderId="10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left" vertical="center"/>
    </xf>
    <xf numFmtId="0" fontId="79" fillId="0" borderId="41" xfId="0" applyFont="1" applyFill="1" applyBorder="1" applyAlignment="1">
      <alignment horizontal="left" vertical="center"/>
    </xf>
    <xf numFmtId="0" fontId="79" fillId="0" borderId="42" xfId="0" applyFont="1" applyFill="1" applyBorder="1" applyAlignment="1">
      <alignment horizontal="left" vertical="center"/>
    </xf>
    <xf numFmtId="168" fontId="25" fillId="0" borderId="29" xfId="58" applyNumberFormat="1" applyFont="1" applyFill="1" applyBorder="1" applyAlignment="1">
      <alignment vertical="center"/>
    </xf>
    <xf numFmtId="168" fontId="79" fillId="0" borderId="29" xfId="58" applyNumberFormat="1" applyFont="1" applyFill="1" applyBorder="1" applyAlignment="1">
      <alignment vertical="center"/>
    </xf>
    <xf numFmtId="43" fontId="79" fillId="0" borderId="27" xfId="58" applyFont="1" applyFill="1" applyBorder="1" applyAlignment="1">
      <alignment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0" xfId="0" applyFont="1" applyFill="1" applyBorder="1" applyAlignment="1">
      <alignment horizontal="center" vertical="center"/>
    </xf>
    <xf numFmtId="2" fontId="78" fillId="0" borderId="20" xfId="0" applyNumberFormat="1" applyFont="1" applyFill="1" applyBorder="1" applyAlignment="1">
      <alignment horizontal="center" vertical="center"/>
    </xf>
    <xf numFmtId="43" fontId="78" fillId="0" borderId="20" xfId="58" applyFont="1" applyFill="1" applyBorder="1" applyAlignment="1">
      <alignment horizontal="center" vertical="center"/>
    </xf>
    <xf numFmtId="168" fontId="79" fillId="0" borderId="27" xfId="58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43" fontId="2" fillId="0" borderId="20" xfId="58" applyFont="1" applyFill="1" applyBorder="1" applyAlignment="1">
      <alignment horizontal="center" vertical="center"/>
    </xf>
    <xf numFmtId="168" fontId="25" fillId="0" borderId="34" xfId="58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14" fillId="0" borderId="25" xfId="52" applyFont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69" fillId="36" borderId="49" xfId="52" applyFont="1" applyFill="1" applyBorder="1" applyAlignment="1">
      <alignment horizontal="center" vertical="center" wrapText="1"/>
      <protection/>
    </xf>
    <xf numFmtId="0" fontId="69" fillId="36" borderId="50" xfId="52" applyFont="1" applyFill="1" applyBorder="1" applyAlignment="1">
      <alignment horizontal="center" vertical="center" wrapText="1"/>
      <protection/>
    </xf>
    <xf numFmtId="0" fontId="69" fillId="36" borderId="51" xfId="52" applyFont="1" applyFill="1" applyBorder="1" applyAlignment="1">
      <alignment horizontal="center" vertical="center" wrapText="1"/>
      <protection/>
    </xf>
    <xf numFmtId="0" fontId="14" fillId="0" borderId="52" xfId="52" applyFont="1" applyBorder="1" applyAlignment="1">
      <alignment horizontal="center" vertical="center"/>
      <protection/>
    </xf>
    <xf numFmtId="0" fontId="14" fillId="0" borderId="53" xfId="52" applyFont="1" applyBorder="1" applyAlignment="1">
      <alignment horizontal="left" vertical="center" wrapText="1"/>
      <protection/>
    </xf>
    <xf numFmtId="43" fontId="15" fillId="0" borderId="52" xfId="73" applyFont="1" applyBorder="1" applyAlignment="1">
      <alignment vertical="center" wrapText="1"/>
    </xf>
    <xf numFmtId="1" fontId="15" fillId="0" borderId="52" xfId="73" applyNumberFormat="1" applyFont="1" applyBorder="1" applyAlignment="1">
      <alignment horizontal="center" vertical="center" wrapText="1"/>
    </xf>
    <xf numFmtId="167" fontId="14" fillId="0" borderId="52" xfId="56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43" fontId="15" fillId="0" borderId="52" xfId="73" applyFont="1" applyFill="1" applyBorder="1" applyAlignment="1">
      <alignment horizontal="center" vertical="center" wrapText="1"/>
    </xf>
    <xf numFmtId="43" fontId="15" fillId="0" borderId="54" xfId="73" applyFont="1" applyFill="1" applyBorder="1" applyAlignment="1">
      <alignment horizontal="center" vertical="center" wrapText="1"/>
    </xf>
    <xf numFmtId="0" fontId="14" fillId="0" borderId="16" xfId="52" applyFont="1" applyBorder="1" applyAlignment="1">
      <alignment horizontal="center" vertical="center"/>
      <protection/>
    </xf>
    <xf numFmtId="0" fontId="14" fillId="0" borderId="55" xfId="52" applyFont="1" applyBorder="1" applyAlignment="1">
      <alignment horizontal="left" vertical="center" wrapText="1"/>
      <protection/>
    </xf>
    <xf numFmtId="4" fontId="14" fillId="0" borderId="16" xfId="73" applyNumberFormat="1" applyFont="1" applyBorder="1" applyAlignment="1">
      <alignment horizontal="center" vertical="center" wrapText="1"/>
    </xf>
    <xf numFmtId="173" fontId="14" fillId="0" borderId="16" xfId="56" applyNumberFormat="1" applyFont="1" applyBorder="1" applyAlignment="1">
      <alignment horizontal="center" vertical="center"/>
    </xf>
    <xf numFmtId="43" fontId="14" fillId="0" borderId="16" xfId="73" applyFont="1" applyFill="1" applyBorder="1" applyAlignment="1">
      <alignment horizontal="center" vertical="center" wrapText="1"/>
    </xf>
    <xf numFmtId="43" fontId="14" fillId="0" borderId="35" xfId="73" applyFont="1" applyFill="1" applyBorder="1" applyAlignment="1">
      <alignment horizontal="center" vertical="center" wrapText="1"/>
    </xf>
    <xf numFmtId="0" fontId="14" fillId="0" borderId="52" xfId="52" applyFont="1" applyBorder="1" applyAlignment="1" quotePrefix="1">
      <alignment horizontal="center" vertical="center"/>
      <protection/>
    </xf>
    <xf numFmtId="4" fontId="14" fillId="0" borderId="52" xfId="73" applyNumberFormat="1" applyFont="1" applyBorder="1" applyAlignment="1">
      <alignment horizontal="center" vertical="center" wrapText="1"/>
    </xf>
    <xf numFmtId="4" fontId="14" fillId="0" borderId="54" xfId="73" applyNumberFormat="1" applyFont="1" applyBorder="1" applyAlignment="1">
      <alignment horizontal="center" vertical="center" wrapText="1"/>
    </xf>
    <xf numFmtId="0" fontId="14" fillId="0" borderId="24" xfId="52" applyFont="1" applyBorder="1" applyAlignment="1">
      <alignment horizontal="center" vertical="center"/>
      <protection/>
    </xf>
    <xf numFmtId="4" fontId="14" fillId="0" borderId="24" xfId="73" applyNumberFormat="1" applyFont="1" applyBorder="1" applyAlignment="1">
      <alignment horizontal="center" vertical="center" wrapText="1"/>
    </xf>
    <xf numFmtId="4" fontId="14" fillId="0" borderId="56" xfId="73" applyNumberFormat="1" applyFont="1" applyBorder="1" applyAlignment="1">
      <alignment horizontal="center" vertical="center" wrapText="1"/>
    </xf>
    <xf numFmtId="4" fontId="14" fillId="0" borderId="24" xfId="73" applyNumberFormat="1" applyFont="1" applyFill="1" applyBorder="1" applyAlignment="1">
      <alignment horizontal="center" vertical="center" wrapText="1"/>
    </xf>
    <xf numFmtId="4" fontId="14" fillId="0" borderId="48" xfId="73" applyNumberFormat="1" applyFont="1" applyFill="1" applyBorder="1" applyAlignment="1">
      <alignment horizontal="center" vertical="center" wrapText="1"/>
    </xf>
    <xf numFmtId="4" fontId="15" fillId="0" borderId="16" xfId="73" applyNumberFormat="1" applyFont="1" applyBorder="1" applyAlignment="1">
      <alignment horizontal="center" vertical="center" wrapText="1"/>
    </xf>
    <xf numFmtId="173" fontId="14" fillId="0" borderId="16" xfId="73" applyNumberFormat="1" applyFont="1" applyFill="1" applyBorder="1" applyAlignment="1">
      <alignment horizontal="center" vertical="center" wrapText="1"/>
    </xf>
    <xf numFmtId="4" fontId="15" fillId="0" borderId="52" xfId="73" applyNumberFormat="1" applyFont="1" applyBorder="1" applyAlignment="1">
      <alignment horizontal="center" vertical="center" wrapText="1"/>
    </xf>
    <xf numFmtId="4" fontId="14" fillId="0" borderId="52" xfId="73" applyNumberFormat="1" applyFont="1" applyFill="1" applyBorder="1" applyAlignment="1">
      <alignment horizontal="center" vertical="center" wrapText="1"/>
    </xf>
    <xf numFmtId="0" fontId="14" fillId="0" borderId="16" xfId="52" applyFont="1" applyBorder="1" applyAlignment="1">
      <alignment vertical="center" wrapText="1"/>
      <protection/>
    </xf>
    <xf numFmtId="0" fontId="14" fillId="0" borderId="52" xfId="52" applyFont="1" applyBorder="1" applyAlignment="1">
      <alignment vertical="center" wrapText="1"/>
      <protection/>
    </xf>
    <xf numFmtId="0" fontId="14" fillId="0" borderId="24" xfId="52" applyFont="1" applyBorder="1" applyAlignment="1">
      <alignment vertical="center" wrapText="1"/>
      <protection/>
    </xf>
    <xf numFmtId="0" fontId="14" fillId="0" borderId="53" xfId="52" applyFont="1" applyBorder="1" applyAlignment="1">
      <alignment vertical="center" wrapText="1"/>
      <protection/>
    </xf>
    <xf numFmtId="43" fontId="15" fillId="0" borderId="52" xfId="73" applyFont="1" applyBorder="1" applyAlignment="1">
      <alignment horizontal="center" vertical="center" wrapText="1"/>
    </xf>
    <xf numFmtId="0" fontId="15" fillId="0" borderId="57" xfId="52" applyFont="1" applyBorder="1" applyAlignment="1">
      <alignment horizontal="center" vertical="center"/>
      <protection/>
    </xf>
    <xf numFmtId="0" fontId="14" fillId="0" borderId="58" xfId="52" applyFont="1" applyBorder="1" applyAlignment="1">
      <alignment horizontal="left" vertical="center" wrapText="1"/>
      <protection/>
    </xf>
    <xf numFmtId="43" fontId="14" fillId="0" borderId="38" xfId="73" applyFont="1" applyBorder="1" applyAlignment="1">
      <alignment vertical="center" wrapText="1"/>
    </xf>
    <xf numFmtId="10" fontId="14" fillId="0" borderId="59" xfId="56" applyNumberFormat="1" applyFont="1" applyBorder="1" applyAlignment="1">
      <alignment horizontal="center" vertical="center"/>
    </xf>
    <xf numFmtId="10" fontId="14" fillId="0" borderId="60" xfId="56" applyNumberFormat="1" applyFont="1" applyBorder="1" applyAlignment="1">
      <alignment horizontal="center" vertical="center"/>
    </xf>
    <xf numFmtId="0" fontId="15" fillId="0" borderId="53" xfId="52" applyFont="1" applyBorder="1" applyAlignment="1">
      <alignment horizontal="center" vertical="center"/>
      <protection/>
    </xf>
    <xf numFmtId="0" fontId="14" fillId="0" borderId="61" xfId="52" applyFont="1" applyBorder="1" applyAlignment="1">
      <alignment horizontal="left" vertical="center" wrapText="1"/>
      <protection/>
    </xf>
    <xf numFmtId="44" fontId="14" fillId="0" borderId="0" xfId="73" applyNumberFormat="1" applyFont="1" applyBorder="1" applyAlignment="1">
      <alignment vertical="center" wrapText="1"/>
    </xf>
    <xf numFmtId="0" fontId="14" fillId="0" borderId="62" xfId="52" applyFont="1" applyBorder="1" applyAlignment="1">
      <alignment horizontal="left" vertical="center" wrapText="1"/>
      <protection/>
    </xf>
    <xf numFmtId="43" fontId="14" fillId="0" borderId="44" xfId="73" applyFont="1" applyBorder="1" applyAlignment="1">
      <alignment vertical="center" wrapText="1"/>
    </xf>
    <xf numFmtId="4" fontId="14" fillId="0" borderId="63" xfId="73" applyNumberFormat="1" applyFont="1" applyBorder="1" applyAlignment="1">
      <alignment horizontal="center" vertical="center" wrapText="1"/>
    </xf>
    <xf numFmtId="0" fontId="14" fillId="0" borderId="10" xfId="52" applyFont="1" applyBorder="1" applyAlignment="1">
      <alignment horizontal="left" vertical="center" wrapText="1"/>
      <protection/>
    </xf>
    <xf numFmtId="43" fontId="14" fillId="0" borderId="52" xfId="73" applyFont="1" applyBorder="1" applyAlignment="1">
      <alignment vertical="center" wrapText="1"/>
    </xf>
    <xf numFmtId="10" fontId="14" fillId="0" borderId="52" xfId="56" applyNumberFormat="1" applyFont="1" applyBorder="1" applyAlignment="1">
      <alignment horizontal="center" vertical="center"/>
    </xf>
    <xf numFmtId="10" fontId="14" fillId="0" borderId="54" xfId="56" applyNumberFormat="1" applyFont="1" applyBorder="1" applyAlignment="1">
      <alignment horizontal="center" vertical="center"/>
    </xf>
    <xf numFmtId="174" fontId="14" fillId="0" borderId="52" xfId="73" applyNumberFormat="1" applyFont="1" applyBorder="1" applyAlignment="1">
      <alignment vertical="center" wrapText="1"/>
    </xf>
    <xf numFmtId="0" fontId="15" fillId="0" borderId="25" xfId="52" applyFont="1" applyBorder="1" applyAlignment="1">
      <alignment horizontal="center" vertical="center"/>
      <protection/>
    </xf>
    <xf numFmtId="0" fontId="14" fillId="0" borderId="43" xfId="52" applyFont="1" applyBorder="1" applyAlignment="1">
      <alignment horizontal="left" vertical="center" wrapText="1"/>
      <protection/>
    </xf>
    <xf numFmtId="43" fontId="14" fillId="0" borderId="24" xfId="73" applyFont="1" applyBorder="1" applyAlignment="1">
      <alignment vertical="center" wrapText="1"/>
    </xf>
    <xf numFmtId="4" fontId="14" fillId="0" borderId="64" xfId="73" applyNumberFormat="1" applyFont="1" applyBorder="1" applyAlignment="1">
      <alignment horizontal="center" vertical="center" wrapText="1"/>
    </xf>
    <xf numFmtId="4" fontId="14" fillId="0" borderId="65" xfId="73" applyNumberFormat="1" applyFont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44" fontId="14" fillId="0" borderId="0" xfId="73" applyNumberFormat="1" applyFont="1" applyAlignment="1">
      <alignment vertical="center" wrapText="1"/>
    </xf>
    <xf numFmtId="0" fontId="69" fillId="36" borderId="66" xfId="52" applyFont="1" applyFill="1" applyBorder="1" applyAlignment="1">
      <alignment horizontal="center" vertical="center" wrapText="1"/>
      <protection/>
    </xf>
    <xf numFmtId="0" fontId="69" fillId="36" borderId="53" xfId="52" applyFont="1" applyFill="1" applyBorder="1" applyAlignment="1">
      <alignment horizontal="center" vertical="center" wrapText="1"/>
      <protection/>
    </xf>
    <xf numFmtId="0" fontId="69" fillId="36" borderId="67" xfId="52" applyFont="1" applyFill="1" applyBorder="1" applyAlignment="1">
      <alignment horizontal="center" vertical="center" wrapText="1"/>
      <protection/>
    </xf>
    <xf numFmtId="0" fontId="69" fillId="36" borderId="12" xfId="52" applyFont="1" applyFill="1" applyBorder="1" applyAlignment="1">
      <alignment horizontal="center" vertical="center" wrapText="1"/>
      <protection/>
    </xf>
    <xf numFmtId="0" fontId="69" fillId="36" borderId="68" xfId="52" applyFont="1" applyFill="1" applyBorder="1" applyAlignment="1">
      <alignment horizontal="center" vertical="center" wrapText="1"/>
      <protection/>
    </xf>
    <xf numFmtId="0" fontId="69" fillId="34" borderId="19" xfId="0" applyFont="1" applyFill="1" applyBorder="1" applyAlignment="1" applyProtection="1">
      <alignment horizontal="center" vertical="center"/>
      <protection hidden="1"/>
    </xf>
    <xf numFmtId="0" fontId="69" fillId="34" borderId="69" xfId="70" applyNumberFormat="1" applyFont="1" applyFill="1" applyBorder="1" applyAlignment="1" applyProtection="1">
      <alignment horizontal="center" vertical="center"/>
      <protection hidden="1"/>
    </xf>
    <xf numFmtId="0" fontId="69" fillId="34" borderId="69" xfId="70" applyNumberFormat="1" applyFont="1" applyFill="1" applyBorder="1" applyAlignment="1" applyProtection="1">
      <alignment horizontal="center" vertical="center" wrapText="1"/>
      <protection hidden="1"/>
    </xf>
    <xf numFmtId="0" fontId="69" fillId="34" borderId="69" xfId="0" applyFont="1" applyFill="1" applyBorder="1" applyAlignment="1" applyProtection="1">
      <alignment horizontal="center" vertical="center"/>
      <protection hidden="1"/>
    </xf>
    <xf numFmtId="0" fontId="69" fillId="34" borderId="69" xfId="0" applyFont="1" applyFill="1" applyBorder="1" applyAlignment="1">
      <alignment horizontal="center" vertical="center"/>
    </xf>
    <xf numFmtId="0" fontId="69" fillId="34" borderId="70" xfId="0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center" vertical="center"/>
    </xf>
    <xf numFmtId="3" fontId="72" fillId="0" borderId="15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10" fontId="72" fillId="0" borderId="15" xfId="55" applyNumberFormat="1" applyFont="1" applyFill="1" applyBorder="1" applyAlignment="1">
      <alignment horizontal="center" vertical="center"/>
    </xf>
    <xf numFmtId="10" fontId="72" fillId="0" borderId="29" xfId="55" applyNumberFormat="1" applyFont="1" applyFill="1" applyBorder="1" applyAlignment="1">
      <alignment horizontal="center" vertical="center"/>
    </xf>
    <xf numFmtId="0" fontId="85" fillId="34" borderId="71" xfId="0" applyFont="1" applyFill="1" applyBorder="1" applyAlignment="1">
      <alignment horizontal="center" vertical="center"/>
    </xf>
    <xf numFmtId="4" fontId="69" fillId="34" borderId="66" xfId="0" applyNumberFormat="1" applyFont="1" applyFill="1" applyBorder="1" applyAlignment="1">
      <alignment horizontal="center" vertical="center"/>
    </xf>
    <xf numFmtId="9" fontId="85" fillId="34" borderId="68" xfId="55" applyFont="1" applyFill="1" applyBorder="1" applyAlignment="1">
      <alignment horizontal="center" vertical="center"/>
    </xf>
    <xf numFmtId="0" fontId="85" fillId="34" borderId="47" xfId="0" applyFont="1" applyFill="1" applyBorder="1" applyAlignment="1">
      <alignment vertical="center"/>
    </xf>
    <xf numFmtId="0" fontId="85" fillId="34" borderId="13" xfId="0" applyFont="1" applyFill="1" applyBorder="1" applyAlignment="1">
      <alignment vertical="center"/>
    </xf>
    <xf numFmtId="0" fontId="69" fillId="37" borderId="22" xfId="0" applyFont="1" applyFill="1" applyBorder="1" applyAlignment="1" applyProtection="1">
      <alignment horizontal="center" vertical="center" wrapText="1"/>
      <protection hidden="1"/>
    </xf>
    <xf numFmtId="0" fontId="69" fillId="37" borderId="34" xfId="0" applyFont="1" applyFill="1" applyBorder="1" applyAlignment="1" applyProtection="1">
      <alignment horizontal="center" vertical="center" wrapText="1"/>
      <protection hidden="1"/>
    </xf>
    <xf numFmtId="0" fontId="66" fillId="0" borderId="37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9" fillId="34" borderId="12" xfId="0" applyFont="1" applyFill="1" applyBorder="1" applyAlignment="1" applyProtection="1">
      <alignment horizontal="center" vertical="center"/>
      <protection hidden="1"/>
    </xf>
    <xf numFmtId="0" fontId="69" fillId="34" borderId="72" xfId="0" applyFont="1" applyFill="1" applyBorder="1" applyAlignment="1" applyProtection="1">
      <alignment horizontal="center" vertical="center"/>
      <protection hidden="1"/>
    </xf>
    <xf numFmtId="0" fontId="69" fillId="34" borderId="13" xfId="0" applyFont="1" applyFill="1" applyBorder="1" applyAlignment="1" applyProtection="1">
      <alignment horizontal="center" vertical="center"/>
      <protection hidden="1"/>
    </xf>
    <xf numFmtId="0" fontId="86" fillId="34" borderId="37" xfId="0" applyFont="1" applyFill="1" applyBorder="1" applyAlignment="1" applyProtection="1">
      <alignment horizontal="center" vertical="center" wrapText="1"/>
      <protection hidden="1"/>
    </xf>
    <xf numFmtId="0" fontId="86" fillId="34" borderId="38" xfId="0" applyFont="1" applyFill="1" applyBorder="1" applyAlignment="1" applyProtection="1">
      <alignment horizontal="center" vertical="center" wrapText="1"/>
      <protection hidden="1"/>
    </xf>
    <xf numFmtId="0" fontId="86" fillId="34" borderId="12" xfId="0" applyFont="1" applyFill="1" applyBorder="1" applyAlignment="1" applyProtection="1">
      <alignment horizontal="center" vertical="center" wrapText="1"/>
      <protection hidden="1"/>
    </xf>
    <xf numFmtId="0" fontId="86" fillId="34" borderId="72" xfId="0" applyFont="1" applyFill="1" applyBorder="1" applyAlignment="1" applyProtection="1">
      <alignment horizontal="center" vertical="center" wrapText="1"/>
      <protection hidden="1"/>
    </xf>
    <xf numFmtId="0" fontId="69" fillId="34" borderId="62" xfId="0" applyFont="1" applyFill="1" applyBorder="1" applyAlignment="1" applyProtection="1">
      <alignment horizontal="center" vertical="center"/>
      <protection hidden="1"/>
    </xf>
    <xf numFmtId="0" fontId="69" fillId="34" borderId="33" xfId="0" applyFont="1" applyFill="1" applyBorder="1" applyAlignment="1" applyProtection="1">
      <alignment horizontal="center" vertical="center"/>
      <protection hidden="1"/>
    </xf>
    <xf numFmtId="0" fontId="69" fillId="34" borderId="24" xfId="0" applyFont="1" applyFill="1" applyBorder="1" applyAlignment="1" applyProtection="1">
      <alignment horizontal="center" vertical="center"/>
      <protection hidden="1"/>
    </xf>
    <xf numFmtId="0" fontId="69" fillId="34" borderId="73" xfId="0" applyFont="1" applyFill="1" applyBorder="1" applyAlignment="1" applyProtection="1">
      <alignment horizontal="center" vertical="center"/>
      <protection hidden="1"/>
    </xf>
    <xf numFmtId="0" fontId="69" fillId="37" borderId="24" xfId="70" applyNumberFormat="1" applyFont="1" applyFill="1" applyBorder="1" applyAlignment="1" applyProtection="1">
      <alignment horizontal="center" vertical="center" wrapText="1"/>
      <protection hidden="1"/>
    </xf>
    <xf numFmtId="0" fontId="69" fillId="37" borderId="73" xfId="70" applyNumberFormat="1" applyFont="1" applyFill="1" applyBorder="1" applyAlignment="1" applyProtection="1">
      <alignment horizontal="center" vertical="center" wrapText="1"/>
      <protection hidden="1"/>
    </xf>
    <xf numFmtId="0" fontId="69" fillId="37" borderId="24" xfId="0" applyFont="1" applyFill="1" applyBorder="1" applyAlignment="1" applyProtection="1">
      <alignment horizontal="center" vertical="center" wrapText="1"/>
      <protection hidden="1"/>
    </xf>
    <xf numFmtId="0" fontId="69" fillId="37" borderId="73" xfId="0" applyFont="1" applyFill="1" applyBorder="1" applyAlignment="1" applyProtection="1">
      <alignment horizontal="center" vertical="center" wrapText="1"/>
      <protection hidden="1"/>
    </xf>
    <xf numFmtId="0" fontId="14" fillId="0" borderId="16" xfId="52" applyFont="1" applyBorder="1" applyAlignment="1">
      <alignment horizontal="left" vertical="center" wrapText="1"/>
      <protection/>
    </xf>
    <xf numFmtId="0" fontId="14" fillId="0" borderId="52" xfId="52" applyFont="1" applyBorder="1" applyAlignment="1">
      <alignment horizontal="left" vertical="center" wrapText="1"/>
      <protection/>
    </xf>
    <xf numFmtId="0" fontId="14" fillId="0" borderId="24" xfId="52" applyFont="1" applyBorder="1" applyAlignment="1">
      <alignment horizontal="left" vertical="center" wrapText="1"/>
      <protection/>
    </xf>
    <xf numFmtId="43" fontId="69" fillId="34" borderId="30" xfId="73" applyFont="1" applyFill="1" applyBorder="1" applyAlignment="1">
      <alignment horizontal="center" vertical="center" wrapText="1"/>
    </xf>
    <xf numFmtId="43" fontId="69" fillId="34" borderId="31" xfId="73" applyFont="1" applyFill="1" applyBorder="1" applyAlignment="1">
      <alignment horizontal="center" vertical="center" wrapText="1"/>
    </xf>
    <xf numFmtId="43" fontId="69" fillId="34" borderId="32" xfId="73" applyFont="1" applyFill="1" applyBorder="1" applyAlignment="1">
      <alignment horizontal="center" vertical="center" wrapText="1"/>
    </xf>
    <xf numFmtId="43" fontId="72" fillId="0" borderId="28" xfId="0" applyNumberFormat="1" applyFont="1" applyBorder="1" applyAlignment="1">
      <alignment horizontal="center" vertical="center"/>
    </xf>
    <xf numFmtId="43" fontId="72" fillId="0" borderId="20" xfId="0" applyNumberFormat="1" applyFont="1" applyBorder="1" applyAlignment="1">
      <alignment horizontal="center" vertical="center"/>
    </xf>
    <xf numFmtId="43" fontId="72" fillId="0" borderId="27" xfId="0" applyNumberFormat="1" applyFont="1" applyBorder="1" applyAlignment="1">
      <alignment horizontal="center" vertical="center"/>
    </xf>
    <xf numFmtId="0" fontId="69" fillId="34" borderId="74" xfId="0" applyFont="1" applyFill="1" applyBorder="1" applyAlignment="1" applyProtection="1">
      <alignment horizontal="right" vertical="center" wrapText="1"/>
      <protection hidden="1"/>
    </xf>
    <xf numFmtId="0" fontId="69" fillId="34" borderId="47" xfId="0" applyFont="1" applyFill="1" applyBorder="1" applyAlignment="1" applyProtection="1">
      <alignment horizontal="right" vertical="center" wrapText="1"/>
      <protection hidden="1"/>
    </xf>
    <xf numFmtId="0" fontId="69" fillId="34" borderId="36" xfId="0" applyFont="1" applyFill="1" applyBorder="1" applyAlignment="1" applyProtection="1">
      <alignment horizontal="right" vertical="center" wrapText="1"/>
      <protection hidden="1"/>
    </xf>
    <xf numFmtId="0" fontId="82" fillId="34" borderId="12" xfId="0" applyFont="1" applyFill="1" applyBorder="1" applyAlignment="1">
      <alignment horizontal="left" vertical="center" wrapText="1"/>
    </xf>
    <xf numFmtId="0" fontId="82" fillId="34" borderId="72" xfId="0" applyFont="1" applyFill="1" applyBorder="1" applyAlignment="1">
      <alignment horizontal="left" vertical="center" wrapText="1"/>
    </xf>
    <xf numFmtId="0" fontId="82" fillId="34" borderId="13" xfId="0" applyFont="1" applyFill="1" applyBorder="1" applyAlignment="1">
      <alignment horizontal="left" vertical="center" wrapText="1"/>
    </xf>
    <xf numFmtId="0" fontId="77" fillId="34" borderId="37" xfId="0" applyFont="1" applyFill="1" applyBorder="1" applyAlignment="1">
      <alignment horizontal="center" vertical="center" wrapText="1"/>
    </xf>
    <xf numFmtId="0" fontId="77" fillId="34" borderId="38" xfId="0" applyFont="1" applyFill="1" applyBorder="1" applyAlignment="1">
      <alignment horizontal="center" vertical="center" wrapText="1"/>
    </xf>
    <xf numFmtId="0" fontId="77" fillId="34" borderId="39" xfId="0" applyFont="1" applyFill="1" applyBorder="1" applyAlignment="1">
      <alignment horizontal="center" vertical="center" wrapText="1"/>
    </xf>
    <xf numFmtId="0" fontId="77" fillId="34" borderId="43" xfId="0" applyFont="1" applyFill="1" applyBorder="1" applyAlignment="1">
      <alignment horizontal="center" vertical="center" wrapText="1"/>
    </xf>
    <xf numFmtId="0" fontId="77" fillId="34" borderId="44" xfId="0" applyFont="1" applyFill="1" applyBorder="1" applyAlignment="1">
      <alignment horizontal="center" vertical="center" wrapText="1"/>
    </xf>
    <xf numFmtId="0" fontId="77" fillId="34" borderId="45" xfId="0" applyFont="1" applyFill="1" applyBorder="1" applyAlignment="1">
      <alignment horizontal="center" vertical="center" wrapText="1"/>
    </xf>
    <xf numFmtId="0" fontId="80" fillId="0" borderId="19" xfId="0" applyFont="1" applyBorder="1" applyAlignment="1">
      <alignment horizontal="center"/>
    </xf>
    <xf numFmtId="0" fontId="80" fillId="0" borderId="70" xfId="0" applyFont="1" applyBorder="1" applyAlignment="1">
      <alignment horizontal="center"/>
    </xf>
    <xf numFmtId="10" fontId="79" fillId="0" borderId="17" xfId="0" applyNumberFormat="1" applyFont="1" applyBorder="1" applyAlignment="1">
      <alignment horizontal="center"/>
    </xf>
    <xf numFmtId="10" fontId="79" fillId="0" borderId="27" xfId="0" applyNumberFormat="1" applyFont="1" applyBorder="1" applyAlignment="1">
      <alignment horizontal="center"/>
    </xf>
    <xf numFmtId="10" fontId="81" fillId="35" borderId="74" xfId="0" applyNumberFormat="1" applyFont="1" applyFill="1" applyBorder="1" applyAlignment="1">
      <alignment horizontal="center"/>
    </xf>
    <xf numFmtId="10" fontId="81" fillId="35" borderId="75" xfId="0" applyNumberFormat="1" applyFont="1" applyFill="1" applyBorder="1" applyAlignment="1">
      <alignment horizontal="center"/>
    </xf>
    <xf numFmtId="0" fontId="82" fillId="34" borderId="1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 vertical="center" wrapText="1"/>
    </xf>
    <xf numFmtId="0" fontId="82" fillId="34" borderId="11" xfId="0" applyFont="1" applyFill="1" applyBorder="1" applyAlignment="1">
      <alignment horizontal="left" vertical="center" wrapText="1"/>
    </xf>
    <xf numFmtId="0" fontId="69" fillId="34" borderId="37" xfId="0" applyFont="1" applyFill="1" applyBorder="1" applyAlignment="1" quotePrefix="1">
      <alignment horizontal="center" vertical="center" wrapText="1"/>
    </xf>
    <xf numFmtId="0" fontId="69" fillId="34" borderId="38" xfId="0" applyFont="1" applyFill="1" applyBorder="1" applyAlignment="1" quotePrefix="1">
      <alignment horizontal="center" vertical="center" wrapText="1"/>
    </xf>
    <xf numFmtId="0" fontId="69" fillId="34" borderId="39" xfId="0" applyFont="1" applyFill="1" applyBorder="1" applyAlignment="1" quotePrefix="1">
      <alignment horizontal="center" vertical="center" wrapText="1"/>
    </xf>
    <xf numFmtId="0" fontId="79" fillId="0" borderId="28" xfId="0" applyFont="1" applyFill="1" applyBorder="1" applyAlignment="1">
      <alignment horizontal="right" vertical="center"/>
    </xf>
    <xf numFmtId="0" fontId="79" fillId="0" borderId="20" xfId="0" applyFont="1" applyFill="1" applyBorder="1" applyAlignment="1">
      <alignment horizontal="right" vertical="center"/>
    </xf>
    <xf numFmtId="0" fontId="79" fillId="0" borderId="21" xfId="0" applyFont="1" applyFill="1" applyBorder="1" applyAlignment="1">
      <alignment horizontal="right" vertical="center"/>
    </xf>
    <xf numFmtId="0" fontId="77" fillId="34" borderId="76" xfId="0" applyFont="1" applyFill="1" applyBorder="1" applyAlignment="1">
      <alignment horizontal="center" vertical="center"/>
    </xf>
    <xf numFmtId="0" fontId="77" fillId="34" borderId="62" xfId="0" applyFont="1" applyFill="1" applyBorder="1" applyAlignment="1">
      <alignment horizontal="center" vertical="center"/>
    </xf>
    <xf numFmtId="0" fontId="77" fillId="34" borderId="35" xfId="0" applyFont="1" applyFill="1" applyBorder="1" applyAlignment="1">
      <alignment horizontal="center" vertical="center"/>
    </xf>
    <xf numFmtId="0" fontId="77" fillId="34" borderId="48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/>
    </xf>
    <xf numFmtId="0" fontId="77" fillId="34" borderId="24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24" xfId="0" applyFont="1" applyFill="1" applyBorder="1" applyAlignment="1">
      <alignment horizontal="center" vertical="center" wrapText="1"/>
    </xf>
    <xf numFmtId="0" fontId="69" fillId="34" borderId="28" xfId="0" applyFont="1" applyFill="1" applyBorder="1" applyAlignment="1">
      <alignment horizontal="left" vertical="center" wrapText="1"/>
    </xf>
    <xf numFmtId="0" fontId="69" fillId="34" borderId="20" xfId="0" applyFont="1" applyFill="1" applyBorder="1" applyAlignment="1">
      <alignment horizontal="left" vertical="center" wrapText="1"/>
    </xf>
    <xf numFmtId="0" fontId="69" fillId="34" borderId="27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79" fillId="0" borderId="28" xfId="0" applyFont="1" applyFill="1" applyBorder="1" applyAlignment="1">
      <alignment horizontal="left" vertical="center"/>
    </xf>
    <xf numFmtId="0" fontId="79" fillId="0" borderId="20" xfId="0" applyFont="1" applyFill="1" applyBorder="1" applyAlignment="1">
      <alignment horizontal="left" vertical="center"/>
    </xf>
    <xf numFmtId="0" fontId="79" fillId="0" borderId="27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5 2" xfId="51"/>
    <cellStyle name="Normal 6" xfId="52"/>
    <cellStyle name="Normal 9" xfId="53"/>
    <cellStyle name="Nota" xfId="54"/>
    <cellStyle name="Percent" xfId="55"/>
    <cellStyle name="Porcentagem 3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  <cellStyle name="Vírgula 2 2" xfId="70"/>
    <cellStyle name="Vírgula 2 3" xfId="71"/>
    <cellStyle name="Vírgula 3 4" xfId="72"/>
    <cellStyle name="Vírgula 6" xfId="73"/>
  </cellStyles>
  <dxfs count="38"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/>
        <right/>
        <top/>
        <bottom/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18</xdr:col>
      <xdr:colOff>447675</xdr:colOff>
      <xdr:row>23</xdr:row>
      <xdr:rowOff>142875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0500"/>
          <a:ext cx="54387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5%20-%20COORDENA&#199;&#195;O%20DE%20PRE&#199;OS%20NOVOS\1%20-%20PT%20-%20PARECERES%20T&#201;CNICOS\PT%202015\PT%20n&#186;%2083-11-2015%20-%20Dragagem%20Madeira%20(&#205;gor%20e%20Portugu&#234;s)\CCU'S\Dragagem%20Madeira%20CGCIT-%20Vers&#227;o%20Final%2027_01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_1\tec1\ARQ\SOLOTEC\BR-476\VIGA\ANALI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engefix\engefix\Meus%20documentos\Documentos_Empresa\Modelo_Or&#231;amento_Arman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GCustosInfraEstrutura\PARECERES%20CGCIT%20(91,0GB)\Pareceres%202014\3%20-%20Coordena&#231;&#227;o%20de%20Pre&#231;os%20Novos\PT%20n&#186;%2058-08-2014%20BR-425-RO%20-%20Ponte%20(Botelho)\EMAILS\2014%2011%2004%20COMPOSI&#199;&#213;ES%20MAMORE%20base%20maio2014%20JDS%20ORIGINAL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PROJETO%20GEST&#195;O%20INPH/PROJETO%20GESTAO%20INPH%20(Anexos)/PROJETO%20CORRIGIDO/VERS&#195;O%2028-08/@Siscon-00-15/Siscon-Concorrencias/Ed-328-Dnit-SR-GO-DF%20AGO16/xxx01-Med.%2060&#170;-Set-15-Ct.%20UT-852-2010%20-%20C&#243;pi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AIXA%20'C'%20CORRIGIDO%20=%205.7%\Joaquim\Backup\PROJ.C.BET.USIN.QUENTE%20F-B-116MODCONT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T_DOCS\EIXO_OESTE\CD_T15-T16_ORCAMENTO\REVIS&#213;ES\OR&#199;AMENTO-14-09-2015\O-2015.014_PSP_TR15%20e%20T16_or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LAGHI%20ENGENHARIA\Clientes\100%20DNIT\3-Acesso-PresidenteFigueiredo-BR174\Entrega%209-12-2005\Or&#231;amento\Documents%20and%20Settings\C%20arlos%20%20Machado\My%20Documents\Disco%201\BR-262-MS(3)\Anexos%20PGQ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JETO%20DE%20EXPANS&#195;O\Plano%20Diretor%20de%20Obras\Planodiretor4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ssas"/>
      <sheetName val="PLANILHA ORÇAMENTÁRIA"/>
      <sheetName val="PN 01 - Canteiro Flutuante"/>
      <sheetName val="PN 02 Dragagem (IHC B45)"/>
      <sheetName val="PN 03 Desloc Parq Drag (IHC 45)"/>
      <sheetName val="PN 04 Montagem Tubulação (IHC)"/>
      <sheetName val="PN 05 Mob Parq Drag (IHC 45)"/>
      <sheetName val="PN 06 Desmob Parq Drag (IHC 45)"/>
      <sheetName val="PN 07 - Folguista 30 x 30 "/>
      <sheetName val="PN 08 -  Mob. e Desm. Folguista"/>
      <sheetName val="C.H.E. 1 Ofic Flut (Balsa 600T)"/>
      <sheetName val="C.H.E. 2 Ofic Flut BARCO HOTEL"/>
      <sheetName val="C.H.E. 3 Lancha-APOIO"/>
      <sheetName val="C.H.E. 4 Draga IHC B45"/>
      <sheetName val="C.H.E. 5 Emb. Multi-Propósito"/>
      <sheetName val="C.H.E. 6 Lancha-BATIMETRIA"/>
      <sheetName val="Cotação (Flutuante)"/>
      <sheetName val="Cotação (Hotel Flutuante)"/>
      <sheetName val="Cotação (Barco de Apoio)"/>
      <sheetName val="Cotação (Draga IHC B45)"/>
      <sheetName val="Cotação (Empurrador de Apoio)"/>
      <sheetName val="Cotação (Passagens)"/>
      <sheetName val="Cotação GPS"/>
      <sheetName val="Empurrador 400 HP"/>
      <sheetName val="Balsa 1000 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Cálculo"/>
      <sheetName val="memória de calculo_liquida"/>
      <sheetName val="Preços"/>
      <sheetName val="Desp. Apoio"/>
      <sheetName val="Quadro + Gráfico"/>
      <sheetName val="Proposta"/>
      <sheetName val="Carimbo de Nota"/>
      <sheetName val="Fresagem de Pista Ago-98"/>
      <sheetName val="P3"/>
      <sheetName val="PLANILHA ATUALIZADA"/>
      <sheetName val="Auxiliar"/>
      <sheetName val="Viga_Benkellman"/>
      <sheetName val="Estudo_Estatístico"/>
      <sheetName val="Pro_-_10_norma_A"/>
      <sheetName val="Pró_-_11_norma_B"/>
      <sheetName val="Resumo_subtrechos_homgêneos"/>
      <sheetName val="Demonstrativo_Dimensionamento"/>
      <sheetName val="Camadas_Mat__Distintos"/>
      <sheetName val="Custo_do_CM-30"/>
      <sheetName val="memória_de_calculo_liquida"/>
      <sheetName val="Quadro_+_Gráfico"/>
      <sheetName val="Desp__Apoio"/>
      <sheetName val="Tela"/>
      <sheetName val="Atualizacao"/>
      <sheetName val="Chuvas"/>
      <sheetName val="Medição"/>
      <sheetName val="COMPOS1"/>
      <sheetName val="RELATA"/>
      <sheetName val="Conc 20"/>
      <sheetName val="CRON.NOVO.ARIPUANA"/>
      <sheetName val="PRO_08"/>
      <sheetName val="CAPA"/>
      <sheetName val="SUMÁRIO GERAL"/>
      <sheetName val="DIVISÓRIAS"/>
      <sheetName val="CAPA CD"/>
      <sheetName val="CABEÇALHO-RODAPÉ"/>
      <sheetName val="ABC"/>
      <sheetName val="ORÇAMENTO"/>
      <sheetName val="MEMÓRIA"/>
      <sheetName val="CRONOGRAMA"/>
      <sheetName val="BDI"/>
      <sheetName val="Encargos Sociais"/>
      <sheetName val="CPU"/>
      <sheetName val="Quadro Bueiros"/>
      <sheetName val="MP CUB"/>
      <sheetName val="Plan1"/>
      <sheetName val="CBR Jazida"/>
      <sheetName val="JAZIDAS"/>
      <sheetName val="plan"/>
      <sheetName val="Plan2"/>
      <sheetName val="RESUMO_AUT1"/>
      <sheetName val="Custo da Imprimação"/>
      <sheetName val="Custo da Pintura de Ligaçã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Base"/>
      <sheetName val="Comp"/>
      <sheetName val="Ins Bas"/>
      <sheetName val="Ins Hidro"/>
      <sheetName val="Ins"/>
      <sheetName val="Ins Acab"/>
      <sheetName val="Ins Elet"/>
      <sheetName val="Ins Dados"/>
      <sheetName val="Resumo"/>
      <sheetName val="Módulo1"/>
      <sheetName val="Módulo2"/>
      <sheetName val="Insumos"/>
      <sheetName val="Composições"/>
      <sheetName val="Plan2"/>
      <sheetName val="Plan3"/>
      <sheetName val="Plan4"/>
      <sheetName val="Insumos_Elétrica"/>
      <sheetName val="Insumos Básicos"/>
      <sheetName val="Ins_Elét"/>
      <sheetName val="Insumos Acabamento"/>
      <sheetName val="Plan1"/>
    </sheetNames>
    <sheetDataSet>
      <sheetData sheetId="11">
        <row r="9">
          <cell r="I9">
            <v>0.11</v>
          </cell>
        </row>
        <row r="12">
          <cell r="I12">
            <v>0.42</v>
          </cell>
        </row>
        <row r="22">
          <cell r="I22">
            <v>0.35</v>
          </cell>
        </row>
        <row r="28">
          <cell r="I28">
            <v>0</v>
          </cell>
        </row>
        <row r="61">
          <cell r="I61">
            <v>20</v>
          </cell>
        </row>
        <row r="70">
          <cell r="I70">
            <v>3.41</v>
          </cell>
        </row>
        <row r="71">
          <cell r="I71">
            <v>365.3</v>
          </cell>
        </row>
        <row r="72">
          <cell r="I72">
            <v>665</v>
          </cell>
        </row>
        <row r="361">
          <cell r="I361">
            <v>1.73</v>
          </cell>
        </row>
        <row r="363">
          <cell r="I363">
            <v>2.84</v>
          </cell>
        </row>
        <row r="365">
          <cell r="I365">
            <v>2.84</v>
          </cell>
        </row>
        <row r="366">
          <cell r="I366">
            <v>3.13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MAMORÉ f"/>
      <sheetName val="PLANILHA - MAMORÉ"/>
      <sheetName val="Resumo preços unitarios Mai14"/>
      <sheetName val="COMPOSIÇÕES PRINCIPAIS"/>
      <sheetName val="COMPOSIÇÕES AUX MATRIZ"/>
      <sheetName val="COMPOSIÇÕES ITENS NOVOS"/>
      <sheetName val="TRANSPORTE INSUMOS"/>
      <sheetName val="TRANSP ASFALTO (2)"/>
      <sheetName val="Mob_Desmob_"/>
      <sheetName val="CANTEIRO - PONTE f"/>
      <sheetName val="AQUISIÇÃO"/>
      <sheetName val="P UNIT MAT MAI14"/>
      <sheetName val="P UNIT EQUIP mai14"/>
      <sheetName val="P UNIT MAO DE OBRA mai14"/>
      <sheetName val="TABELA DE REAJUSTE"/>
      <sheetName val="MEMORIAS JUSTIFICATIVAS"/>
      <sheetName val="COMPOSIÇÕES COTAÇÃO"/>
      <sheetName val="EQUALIZAÇÃO APOIO NAUTICO"/>
      <sheetName val="APOIO NAUTICO CGCIT"/>
      <sheetName val="HISTOGRAMA APOIO NAUTICO"/>
    </sheetNames>
    <sheetDataSet>
      <sheetData sheetId="3">
        <row r="1">
          <cell r="L1">
            <v>41760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ui-SIS"/>
      <sheetName val="Prod. 01-SIS"/>
      <sheetName val="Prod. 02-SIS"/>
      <sheetName val="Prod. 03-SIS"/>
      <sheetName val="VeicDiarEquip 4-SIS"/>
      <sheetName val="Resumo-SIS"/>
      <sheetName val="1.1-Mem-DNIT"/>
      <sheetName val="1.2-medição"/>
      <sheetName val="1.3-Memor.Cálculo"/>
      <sheetName val="1.4-Cronograma"/>
      <sheetName val="2.1-Carta-SIS-2vias"/>
      <sheetName val="2.2-Med-Resumo"/>
      <sheetName val="2.3-Med-Quantidades"/>
      <sheetName val="2.4-Med-QuantidativosProd123"/>
      <sheetName val="2.5-Med-EQProd123"/>
      <sheetName val="2.6-Diárias"/>
      <sheetName val="2.7-Curva S Contrato"/>
      <sheetName val="03-Consolidada"/>
    </sheetNames>
    <sheetDataSet>
      <sheetData sheetId="0">
        <row r="9">
          <cell r="I9">
            <v>30</v>
          </cell>
        </row>
      </sheetData>
      <sheetData sheetId="5">
        <row r="13">
          <cell r="F13">
            <v>1.2289</v>
          </cell>
        </row>
      </sheetData>
      <sheetData sheetId="15">
        <row r="4">
          <cell r="O4">
            <v>1.2289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Dens. médias"/>
      <sheetName val="Dens. teórica"/>
      <sheetName val="Teor"/>
    </sheetNames>
    <sheetDataSet>
      <sheetData sheetId="20">
        <row r="3">
          <cell r="F3">
            <v>2.334</v>
          </cell>
        </row>
        <row r="4">
          <cell r="F4">
            <v>2.353</v>
          </cell>
        </row>
        <row r="5">
          <cell r="F5">
            <v>2.364</v>
          </cell>
        </row>
        <row r="6">
          <cell r="F6">
            <v>2.365</v>
          </cell>
        </row>
        <row r="7">
          <cell r="F7">
            <v>2.36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ENÇÃO"/>
      <sheetName val="SUMÁRIO DAS PLANILHAS"/>
      <sheetName val="PSP-RESUMO"/>
      <sheetName val="PSP-ANALÍTICA"/>
      <sheetName val="CRON FF ESTIMADO"/>
      <sheetName val="CURVA ABC SERV"/>
      <sheetName val="BDI (PONDERADO)"/>
      <sheetName val="BDI (DETALHADO)"/>
      <sheetName val="Encargos Sociais"/>
      <sheetName val="Plan1"/>
      <sheetName val="SICRO2_CPUs"/>
      <sheetName val="SICRO2_INSUMOS"/>
      <sheetName val="SINAPI-DF_CPUs"/>
      <sheetName val="SINAPI-DF_INSUMOS"/>
      <sheetName val="SEINFRA-SP_CPUs"/>
      <sheetName val="NOVACAP_EPIs"/>
      <sheetName val="SEORÇA_CPUs e INS"/>
      <sheetName val="PROJETO_CPUs - RESUMO"/>
      <sheetName val="PROJETO_CPUs - ANALÍTICAS"/>
      <sheetName val="TCPO_CPUs - ANALÍTICAS"/>
      <sheetName val="NOVAS CPUs_INSUMOS"/>
      <sheetName val="COTAÇÃO"/>
      <sheetName val="PREÇOS MAT BETUM"/>
      <sheetName val="MLQ_MOD_NR-18 e NR-24"/>
      <sheetName val="MLQ_ESTIMAT MO"/>
    </sheetNames>
    <sheetDataSet>
      <sheetData sheetId="12">
        <row r="5029">
          <cell r="C5029" t="str">
            <v>AJUDANTE DE ARMADOR COM ENCARGOS COMPLEMENTARES</v>
          </cell>
        </row>
        <row r="5030">
          <cell r="C5030" t="str">
            <v>AJUDANTE DE CARPINTEIRO COM ENCARGOS COMPLEMENTARES</v>
          </cell>
        </row>
        <row r="5031">
          <cell r="C5031" t="str">
            <v>AJUDANTE DE ESTRUTURA METÁLICA COM ENCARGOS COMPLEMENTARES</v>
          </cell>
        </row>
        <row r="5032">
          <cell r="C5032" t="str">
            <v>AJUDANTE DE OPERAÇÃO EM GERAL COM ENCARGOS COMPLEMENTARES</v>
          </cell>
        </row>
        <row r="5033">
          <cell r="C5033" t="str">
            <v>AJUDANTE DE PEDREIRO COM ENCARGOS COMPLEMENTARES</v>
          </cell>
        </row>
        <row r="5034">
          <cell r="C5034" t="str">
            <v>AJUDANTE ESPECIALIZADO COM ENCARGOS COMPLEMENTARES</v>
          </cell>
        </row>
        <row r="5035">
          <cell r="C5035" t="str">
            <v>AJUDANTE ESPECIALIZADO EM SONDAGEM COM ENCARGOS COMPLEMENTARES</v>
          </cell>
        </row>
        <row r="5036">
          <cell r="C5036" t="str">
            <v>ARMADOR COM ENCARGOS COMPLEMENTARES</v>
          </cell>
        </row>
        <row r="5037">
          <cell r="C5037" t="str">
            <v>ASSENTADOR DE TUBOS COM ENCARGOS COMPLEMENTARES</v>
          </cell>
        </row>
        <row r="5038">
          <cell r="C5038" t="str">
            <v>AUXILIAR DE ELETRICISTA COM ENCARGOS COMPLEMENTARES</v>
          </cell>
        </row>
        <row r="5039">
          <cell r="C5039" t="str">
            <v>AUXILIAR DE ENCANADOR OU BOMBEIRO HIDRÁULICO COM ENCARGOS COMPLEMENTAR ES</v>
          </cell>
        </row>
        <row r="5040">
          <cell r="C5040" t="str">
            <v>AUXILIAR DE LABORATÓRIO COM ENCARGOS COMPLEMENTARES</v>
          </cell>
        </row>
        <row r="5041">
          <cell r="C5041" t="str">
            <v>AUXILIAR DE MECÂNICO COM ENCARGOS COMPLEMENTARES</v>
          </cell>
        </row>
        <row r="5042">
          <cell r="C5042" t="str">
            <v>AUXILIAR DE SERRALHEIRO COM ENCARGOS COMPLEMENTARES</v>
          </cell>
        </row>
        <row r="5043">
          <cell r="C5043" t="str">
            <v>AUXILIAR DE SERVIÇOS GERAIS COM ENCARGOS COMPLEMENTARES</v>
          </cell>
        </row>
        <row r="5044">
          <cell r="C5044" t="str">
            <v>AUXILIAR DE TOPÓGRAFO COM ENCARGOS COMPLEMENTARES</v>
          </cell>
        </row>
        <row r="5045">
          <cell r="C5045" t="str">
            <v>AUXILIAR TÉCNICO COM ENCARGOS COMPLEMENTARES</v>
          </cell>
        </row>
        <row r="5046">
          <cell r="C5046" t="str">
            <v>AUXILIAR TÉCNICO DE ENGENHARIA COM ENCARGOS COMPLEMENTARES</v>
          </cell>
        </row>
        <row r="5047">
          <cell r="C5047" t="str">
            <v>AZULEJISTA OU LADRILHISTA COM ENCARGOS COMPLEMENTARES</v>
          </cell>
        </row>
        <row r="5048">
          <cell r="C5048" t="str">
            <v>BLASTER, DINAMITADOR OU CABO DE FOGO COM ENCARGOS COMPLEMENTARES</v>
          </cell>
        </row>
        <row r="5049">
          <cell r="C5049" t="str">
            <v>CADASTRISTA DE USUÁRIOS COM ENCARGOS COMPLEMENTARES</v>
          </cell>
        </row>
        <row r="5050">
          <cell r="C5050" t="str">
            <v>CALAFETADOR/CALAFATE COM ENCARGOS COMPLEMENTARES</v>
          </cell>
        </row>
        <row r="5051">
          <cell r="C5051" t="str">
            <v>CALCETEIRO COM ENCARGOS COMPLEMENTARES</v>
          </cell>
        </row>
        <row r="5052">
          <cell r="C5052" t="str">
            <v>CARPINTEIRO DE ESQUADRIA COM ENCARGOS COMPLEMENTARES</v>
          </cell>
        </row>
        <row r="5053">
          <cell r="C5053" t="str">
            <v>CARPINTEIRO DE FORMAS COM ENCARGOS COMPLEMENTARES</v>
          </cell>
        </row>
        <row r="5054">
          <cell r="C5054" t="str">
            <v>CAVOUQUEIRO OU OPERADOR PERFURATRIZ/ROMPEDOR COM ENCARGOS COMPLEMENTAR ES</v>
          </cell>
        </row>
        <row r="5055">
          <cell r="C5055" t="str">
            <v>ELETRICISTA COM ENCARGOS COMPLEMENTARES</v>
          </cell>
        </row>
        <row r="5056">
          <cell r="C5056" t="str">
            <v>ELETRICISTA INDUSTRIAL COM ENCARGOS COMPLEMENTARES</v>
          </cell>
        </row>
        <row r="5057">
          <cell r="C5057" t="str">
            <v>ELETROTÉCNICO COM ENCARGOS COMPLEMENTARES</v>
          </cell>
        </row>
        <row r="5058">
          <cell r="C5058" t="str">
            <v>ENCANADOR OU BOMBEIRO HIDRÁULICO COM ENCARGOS COMPLEMENTARES</v>
          </cell>
        </row>
        <row r="5059">
          <cell r="C5059" t="str">
            <v>ESTUCADOR COM ENCARGOS COMPLEMENTARES</v>
          </cell>
        </row>
        <row r="5060">
          <cell r="C5060" t="str">
            <v>GESSEIRO COM ENCARGOS COMPLEMENTARES</v>
          </cell>
        </row>
        <row r="5061">
          <cell r="C5061" t="str">
            <v>IMPERMEABILIZADOR COM ENCARGOS COMPLEMENTARES</v>
          </cell>
        </row>
        <row r="5062">
          <cell r="C5062" t="str">
            <v>JARDINEIRO COM ENCARGOS COMPLEMENTARES</v>
          </cell>
        </row>
        <row r="5063">
          <cell r="C5063" t="str">
            <v>MACARIQUEIRO COM ENCARGOS COMPLEMENTARES</v>
          </cell>
        </row>
        <row r="5064">
          <cell r="C5064" t="str">
            <v>MARCENEIRO COM ENCARGOS COMPLEMENTARES</v>
          </cell>
        </row>
        <row r="5065">
          <cell r="C5065" t="str">
            <v>MARMORISTA/GRANITEIRO COM ENCARGOS COMPLEMENTARES</v>
          </cell>
        </row>
        <row r="5066">
          <cell r="C5066" t="str">
            <v>MECÃNICO DE EQUIPAMENTOS PESADOS COM ENCARGOS COMPLEMENTARES</v>
          </cell>
        </row>
        <row r="5067">
          <cell r="C5067" t="str">
            <v>MONTADOR (TUBO AÇO/EQUIPAMENTOS) COM ENCARGOS COMPLEMENTARES</v>
          </cell>
        </row>
        <row r="5068">
          <cell r="C5068" t="str">
            <v>MONTADOR COM ENCARGOS COMPLEMENTARES</v>
          </cell>
        </row>
        <row r="5069">
          <cell r="C5069" t="str">
            <v>MONTADOR DE ESTRUTURA METÁLICA COM ENCARGOS COMPLEMENTARES</v>
          </cell>
        </row>
        <row r="5070">
          <cell r="C5070" t="str">
            <v>MONTADOR ELETROMECÃNICO COM ENCARGOS COMPLEMENTARES</v>
          </cell>
        </row>
        <row r="5071">
          <cell r="C5071" t="str">
            <v>MONTADOR INDUSTRIAL COM ENCARGOS COMPLEMENTARES</v>
          </cell>
        </row>
        <row r="5072">
          <cell r="C5072" t="str">
            <v>MOTORISTA DE BASCULANTE COM ENCARGOS COMPLEMENTARES</v>
          </cell>
        </row>
        <row r="5073">
          <cell r="C5073" t="str">
            <v>MOTORISTA DE CAMINHÃO COM ENCARGOS COMPLEMENTARES</v>
          </cell>
        </row>
        <row r="5074">
          <cell r="C5074" t="str">
            <v>MOTORISTA DE CAMINHÃO E CARRETA COM ENCARGOS COMPLEMENTARES</v>
          </cell>
        </row>
        <row r="5075">
          <cell r="C5075" t="str">
            <v>MOTORISTA DE VEÍCULO PESADO COM ENCARGOS COMPLEMENTARES</v>
          </cell>
        </row>
        <row r="5076">
          <cell r="C5076" t="str">
            <v>MOTORISTA DE VEIÍCULO LEVE COM ENCARGOS COMPLEMENTARES</v>
          </cell>
        </row>
        <row r="5077">
          <cell r="C5077" t="str">
            <v>MOTORISTA OPERADOR DE MUNCK COM ENCARGOS COMPLEMENTARES</v>
          </cell>
        </row>
        <row r="5078">
          <cell r="C5078" t="str">
            <v>NIVELADOR COM ENCARGOS COMPLEMENTARES</v>
          </cell>
        </row>
        <row r="5079">
          <cell r="C5079" t="str">
            <v>OPERADOR DE ACABADORA COM ENCARGOS COMPLEMENTARES</v>
          </cell>
        </row>
        <row r="5080">
          <cell r="C5080" t="str">
            <v>OPERADOR DE BETONEIRA (CAMINHÃO) COM ENCARGOS COMPLEMENTARES</v>
          </cell>
        </row>
        <row r="5081">
          <cell r="C5081" t="str">
            <v>OPERADOR DE BETONEIRA ESTACIONÁRIA/MISTURADOR COM ENCARGOS COMPLEMENTARES</v>
          </cell>
        </row>
        <row r="5082">
          <cell r="C5082" t="str">
            <v>OPERADOR DE COMPRESSOR OU COMPRESSORISTA COM ENCARGOS COMPLEMENTARES</v>
          </cell>
        </row>
        <row r="5083">
          <cell r="C5083" t="str">
            <v>OPERADOR DE DEMARCADORA DE FAIXAS COM ENCARGOS COMPLEMENTARES</v>
          </cell>
        </row>
        <row r="5084">
          <cell r="C5084" t="str">
            <v>OPERADOR DE ESCAVADEIRA COM ENCARGOS COMPLEMENTARES</v>
          </cell>
        </row>
        <row r="5085">
          <cell r="C5085" t="str">
            <v>OPERADOR DE GUINCHO COM ENCARGOS COMPLEMENTARES</v>
          </cell>
        </row>
        <row r="5086">
          <cell r="C5086" t="str">
            <v>OPERADOR DE GUINDASTE COM ENCARGOS COMPLEMENTARES</v>
          </cell>
        </row>
        <row r="5087">
          <cell r="C5087" t="str">
            <v>OPERADOR DE MÁQUINAS E EQUIPAMENTOS COM ENCARGOS COMPLEMENTARES</v>
          </cell>
        </row>
        <row r="5088">
          <cell r="C5088" t="str">
            <v>OPERADOR DE MARTELETE OU MARTELETEIRO COM ENCARGOS COMPLEMENTARES</v>
          </cell>
        </row>
        <row r="5089">
          <cell r="C5089" t="str">
            <v>OPERADOR DE MOTO-ESCREIPER COM ENCARGOS COMPLEMENTARES</v>
          </cell>
        </row>
        <row r="5090">
          <cell r="C5090" t="str">
            <v>OPERADOR DE MOTONIVELADORA COM ENCARGOS COMPLEMENTARES</v>
          </cell>
        </row>
        <row r="5091">
          <cell r="C5091" t="str">
            <v>OPERADOR DE PÁ CARREGADEIRA COM ENCARGOS COMPLEMENTARES</v>
          </cell>
        </row>
        <row r="5092">
          <cell r="C5092" t="str">
            <v>OPERADOR DE PAVIMENTADORA COM ENCARGOS COMPLEMENTARES</v>
          </cell>
        </row>
        <row r="5093">
          <cell r="C5093" t="str">
            <v>OPERADOR DE ROLO COMPACTADOR COM ENCARGOS COMPLEMENTARES</v>
          </cell>
        </row>
        <row r="5094">
          <cell r="C5094" t="str">
            <v>OPERADOR DE USINA DE ASFALTO, DE SOLOS OU DE CONCRETO COM ENCARGOS COM PLEMENTARES</v>
          </cell>
        </row>
        <row r="5095">
          <cell r="C5095" t="str">
            <v>OPERADOR JATO DE AREIA OU JATISTA COM ENCARGOS COMPLEMENTARES</v>
          </cell>
        </row>
        <row r="5096">
          <cell r="C5096" t="str">
            <v>OPERADOR PARA BATE ESTACAS COM ENCARGOS COMPLEMENTARES</v>
          </cell>
        </row>
        <row r="5097">
          <cell r="C5097" t="str">
            <v>PASTILHEIRO COM ENCARGOS COMPLEMENTARES</v>
          </cell>
        </row>
        <row r="5098">
          <cell r="C5098" t="str">
            <v>PEDREIRO COM ENCARGOS COMPLEMENTARES</v>
          </cell>
        </row>
        <row r="5099">
          <cell r="C5099" t="str">
            <v>PINTOR COM ENCARGOS COMPLEMENTARES</v>
          </cell>
        </row>
        <row r="5100">
          <cell r="C5100" t="str">
            <v>PINTOR DE LETREIROS COM ENCARGOS COMPLEMENTARES</v>
          </cell>
        </row>
        <row r="5101">
          <cell r="C5101" t="str">
            <v>PINTOR PARA TINTA EPÓXI COM ENCARGOS COMPLEMENTARES</v>
          </cell>
        </row>
        <row r="5102">
          <cell r="C5102" t="str">
            <v>POCEIRO COM ENCARGOS COMPLEMENTARES</v>
          </cell>
        </row>
        <row r="5103">
          <cell r="C5103" t="str">
            <v>RASTELEIRO COM ENCARGOS COMPLEMENTARES</v>
          </cell>
        </row>
        <row r="5104">
          <cell r="C5104" t="str">
            <v>SERRALHEIRO COM ENCARGOS COMPLEMENTARES</v>
          </cell>
        </row>
        <row r="5105">
          <cell r="C5105" t="str">
            <v>SERVENTE COM ENCARGOS COMPLEMENTARES</v>
          </cell>
        </row>
        <row r="5106">
          <cell r="C5106" t="str">
            <v>SOLDADOR A (PARA SOLDA A SER TESTADA COM RAIOS "X") COM ENCARGOS COMPLENTARES</v>
          </cell>
        </row>
        <row r="5107">
          <cell r="C5107" t="str">
            <v>SOLDADOR COM ENCARGOS COMPLEMENTARES</v>
          </cell>
        </row>
        <row r="5108">
          <cell r="C5108" t="str">
            <v>SONDADOR COM ENCARGOS COMPLEMENTARES</v>
          </cell>
        </row>
        <row r="5109">
          <cell r="C5109" t="str">
            <v>TAQUEADOR OU TAQUEIRO COM ENCARGOS COMPLEMENTARES</v>
          </cell>
        </row>
        <row r="5110">
          <cell r="C5110" t="str">
            <v>TÉCNICO DE LABORATÓRIO COM ENCARGOS COMPLEMENTARES</v>
          </cell>
        </row>
        <row r="5111">
          <cell r="C5111" t="str">
            <v>TÉCNICO DE SONDAGEM COM ENCARGOS COMPLEMENTARES</v>
          </cell>
        </row>
        <row r="5112">
          <cell r="C5112" t="str">
            <v>TELHADISTA COM ENCARGOS COMPLEMENTARES</v>
          </cell>
        </row>
        <row r="5113">
          <cell r="C5113" t="str">
            <v>TRATORISTA COM ENCARGOS COMPLEMENTARES</v>
          </cell>
        </row>
        <row r="5114">
          <cell r="C5114" t="str">
            <v>VIDRACEIRO COM ENCARGOS COMPLEMENTARES</v>
          </cell>
        </row>
        <row r="5115">
          <cell r="C5115" t="str">
            <v>VIGIA NOTURNO COM ENCARGOS COMPLEMENTARES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quipamentos"/>
      <sheetName val="Teor"/>
      <sheetName val="Anexos PGQ"/>
      <sheetName val="2.3"/>
      <sheetName val="Orçamento Global"/>
      <sheetName val="PRO-08"/>
      <sheetName val="Mão de Ob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Ins Bas"/>
      <sheetName val="Ins Hidro"/>
      <sheetName val="Ins"/>
      <sheetName val="Ins Acab"/>
      <sheetName val="Ins Elet"/>
      <sheetName val="Resumo"/>
      <sheetName val="Módulo1"/>
      <sheetName val="Módulo2"/>
      <sheetName val="Geral"/>
      <sheetName val="GERAL I"/>
      <sheetName val="Estacas Escavadas "/>
      <sheetName val="Calcinacao"/>
      <sheetName val="Estacas Pre-Moldadas"/>
    </sheetNames>
    <sheetDataSet>
      <sheetData sheetId="0">
        <row r="362">
          <cell r="E362" t="str">
            <v>UNID</v>
          </cell>
        </row>
        <row r="363">
          <cell r="E363">
            <v>1.61</v>
          </cell>
        </row>
        <row r="364">
          <cell r="E364">
            <v>0.11</v>
          </cell>
        </row>
        <row r="365">
          <cell r="E365">
            <v>15</v>
          </cell>
        </row>
        <row r="366">
          <cell r="E366">
            <v>12</v>
          </cell>
        </row>
        <row r="367">
          <cell r="E367">
            <v>12</v>
          </cell>
        </row>
        <row r="368">
          <cell r="E368">
            <v>2.21</v>
          </cell>
        </row>
        <row r="369">
          <cell r="E369">
            <v>1.34</v>
          </cell>
        </row>
        <row r="370">
          <cell r="E370" t="str">
            <v>TOTAL</v>
          </cell>
        </row>
        <row r="371">
          <cell r="E371" t="str">
            <v>B.D.I</v>
          </cell>
        </row>
        <row r="374">
          <cell r="E374" t="str">
            <v>UNID</v>
          </cell>
        </row>
        <row r="375">
          <cell r="E375">
            <v>0.22</v>
          </cell>
        </row>
        <row r="376">
          <cell r="E376">
            <v>15</v>
          </cell>
        </row>
        <row r="377">
          <cell r="E377">
            <v>12</v>
          </cell>
        </row>
        <row r="378">
          <cell r="E378">
            <v>2.21</v>
          </cell>
        </row>
        <row r="379">
          <cell r="E379">
            <v>1.34</v>
          </cell>
        </row>
        <row r="380">
          <cell r="E380" t="str">
            <v>TOTAL</v>
          </cell>
        </row>
        <row r="381">
          <cell r="E381" t="str">
            <v>B.D.I</v>
          </cell>
        </row>
        <row r="384">
          <cell r="E384" t="str">
            <v>UNID</v>
          </cell>
        </row>
        <row r="385">
          <cell r="E385">
            <v>1</v>
          </cell>
        </row>
        <row r="386">
          <cell r="E386">
            <v>5</v>
          </cell>
        </row>
        <row r="387">
          <cell r="E387">
            <v>20</v>
          </cell>
        </row>
        <row r="388">
          <cell r="E388">
            <v>2.5</v>
          </cell>
        </row>
        <row r="389">
          <cell r="E389">
            <v>2.21</v>
          </cell>
        </row>
        <row r="390">
          <cell r="E390">
            <v>1.34</v>
          </cell>
        </row>
        <row r="391">
          <cell r="E391" t="str">
            <v>TOTAL</v>
          </cell>
        </row>
        <row r="392">
          <cell r="E392" t="str">
            <v>B.D.I</v>
          </cell>
        </row>
        <row r="395">
          <cell r="E395" t="str">
            <v>UNID</v>
          </cell>
        </row>
        <row r="396">
          <cell r="E396">
            <v>0.24</v>
          </cell>
        </row>
        <row r="397">
          <cell r="E397">
            <v>2.21</v>
          </cell>
        </row>
        <row r="398">
          <cell r="E398">
            <v>1.34</v>
          </cell>
        </row>
        <row r="399">
          <cell r="E399" t="str">
            <v>TOTAL</v>
          </cell>
        </row>
        <row r="400">
          <cell r="E400" t="str">
            <v>B.D.I</v>
          </cell>
        </row>
        <row r="403">
          <cell r="E403" t="str">
            <v>UNID</v>
          </cell>
        </row>
        <row r="404">
          <cell r="E404">
            <v>1</v>
          </cell>
        </row>
        <row r="405">
          <cell r="E405">
            <v>15</v>
          </cell>
        </row>
        <row r="406">
          <cell r="E406">
            <v>12</v>
          </cell>
        </row>
        <row r="407">
          <cell r="E407">
            <v>2.21</v>
          </cell>
        </row>
        <row r="408">
          <cell r="E408">
            <v>1.34</v>
          </cell>
        </row>
        <row r="409">
          <cell r="E409" t="str">
            <v>TOTAL</v>
          </cell>
        </row>
        <row r="410">
          <cell r="E410" t="str">
            <v>B.D.I</v>
          </cell>
        </row>
        <row r="413">
          <cell r="E413" t="str">
            <v>UNID</v>
          </cell>
        </row>
        <row r="414">
          <cell r="E414">
            <v>15</v>
          </cell>
        </row>
        <row r="415">
          <cell r="E415">
            <v>12</v>
          </cell>
        </row>
        <row r="416">
          <cell r="E416">
            <v>2.21</v>
          </cell>
        </row>
        <row r="417">
          <cell r="E417">
            <v>1.34</v>
          </cell>
        </row>
        <row r="418">
          <cell r="E418" t="str">
            <v>TOTAL</v>
          </cell>
        </row>
        <row r="419">
          <cell r="E419" t="str">
            <v>B.D.I</v>
          </cell>
        </row>
        <row r="422">
          <cell r="E422" t="str">
            <v>UNID</v>
          </cell>
        </row>
        <row r="423">
          <cell r="E423">
            <v>1</v>
          </cell>
        </row>
        <row r="424">
          <cell r="E424">
            <v>5</v>
          </cell>
        </row>
        <row r="425">
          <cell r="E425">
            <v>20</v>
          </cell>
        </row>
        <row r="426">
          <cell r="E426">
            <v>1.6</v>
          </cell>
        </row>
        <row r="427">
          <cell r="E427">
            <v>2.21</v>
          </cell>
        </row>
        <row r="428">
          <cell r="E428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GridLines="0" zoomScale="85" zoomScaleNormal="85" zoomScaleSheetLayoutView="100" zoomScalePageLayoutView="0" workbookViewId="0" topLeftCell="A13">
      <selection activeCell="I25" sqref="I25"/>
    </sheetView>
  </sheetViews>
  <sheetFormatPr defaultColWidth="9.140625" defaultRowHeight="15"/>
  <cols>
    <col min="1" max="1" width="1.7109375" style="3" customWidth="1"/>
    <col min="2" max="2" width="8.57421875" style="3" customWidth="1"/>
    <col min="3" max="3" width="14.28125" style="3" customWidth="1"/>
    <col min="4" max="4" width="78.28125" style="3" customWidth="1"/>
    <col min="5" max="5" width="12.57421875" style="3" customWidth="1"/>
    <col min="6" max="6" width="16.8515625" style="3" customWidth="1"/>
    <col min="7" max="7" width="23.421875" style="3" customWidth="1"/>
    <col min="8" max="8" width="20.00390625" style="3" customWidth="1"/>
    <col min="9" max="9" width="22.28125" style="3" customWidth="1"/>
    <col min="10" max="10" width="1.7109375" style="3" customWidth="1"/>
    <col min="11" max="11" width="19.28125" style="3" hidden="1" customWidth="1"/>
    <col min="12" max="12" width="18.140625" style="3" hidden="1" customWidth="1"/>
    <col min="13" max="13" width="17.421875" style="3" hidden="1" customWidth="1"/>
    <col min="14" max="14" width="15.7109375" style="3" hidden="1" customWidth="1"/>
    <col min="15" max="15" width="17.28125" style="3" bestFit="1" customWidth="1"/>
    <col min="16" max="16" width="15.8515625" style="3" bestFit="1" customWidth="1"/>
    <col min="17" max="16384" width="9.140625" style="3" customWidth="1"/>
  </cols>
  <sheetData>
    <row r="1" ht="6" customHeight="1" thickBot="1"/>
    <row r="2" spans="2:9" ht="34.5" customHeight="1" thickBot="1">
      <c r="B2" s="351" t="s">
        <v>281</v>
      </c>
      <c r="C2" s="352"/>
      <c r="D2" s="352"/>
      <c r="E2" s="352"/>
      <c r="F2" s="352"/>
      <c r="G2" s="352"/>
      <c r="H2" s="352"/>
      <c r="I2" s="41" t="s">
        <v>32</v>
      </c>
    </row>
    <row r="3" spans="2:9" ht="34.5" customHeight="1" thickBot="1">
      <c r="B3" s="353"/>
      <c r="C3" s="354"/>
      <c r="D3" s="354"/>
      <c r="E3" s="354"/>
      <c r="F3" s="354"/>
      <c r="G3" s="354"/>
      <c r="H3" s="354"/>
      <c r="I3" s="42">
        <v>44378</v>
      </c>
    </row>
    <row r="4" spans="2:9" ht="16.5" thickBot="1">
      <c r="B4" s="355" t="s">
        <v>1</v>
      </c>
      <c r="C4" s="357" t="s">
        <v>2</v>
      </c>
      <c r="D4" s="359" t="s">
        <v>33</v>
      </c>
      <c r="E4" s="359" t="s">
        <v>8</v>
      </c>
      <c r="F4" s="359" t="s">
        <v>9</v>
      </c>
      <c r="G4" s="359" t="s">
        <v>34</v>
      </c>
      <c r="H4" s="361" t="s">
        <v>35</v>
      </c>
      <c r="I4" s="344" t="s">
        <v>36</v>
      </c>
    </row>
    <row r="5" spans="2:14" ht="16.5" thickBot="1">
      <c r="B5" s="356"/>
      <c r="C5" s="358"/>
      <c r="D5" s="360"/>
      <c r="E5" s="360"/>
      <c r="F5" s="360"/>
      <c r="G5" s="360"/>
      <c r="H5" s="362"/>
      <c r="I5" s="345"/>
      <c r="K5" s="346" t="s">
        <v>37</v>
      </c>
      <c r="L5" s="347"/>
      <c r="M5" s="346" t="s">
        <v>38</v>
      </c>
      <c r="N5" s="347"/>
    </row>
    <row r="6" spans="2:14" ht="6" customHeight="1" thickBot="1">
      <c r="B6" s="348"/>
      <c r="C6" s="349"/>
      <c r="D6" s="349"/>
      <c r="E6" s="349"/>
      <c r="F6" s="349"/>
      <c r="G6" s="349"/>
      <c r="H6" s="349"/>
      <c r="I6" s="350"/>
      <c r="K6" s="4"/>
      <c r="L6" s="5"/>
      <c r="M6" s="4"/>
      <c r="N6" s="5"/>
    </row>
    <row r="7" spans="2:16" ht="19.5" customHeight="1">
      <c r="B7" s="43" t="s">
        <v>283</v>
      </c>
      <c r="C7" s="44"/>
      <c r="D7" s="44"/>
      <c r="E7" s="44"/>
      <c r="F7" s="44"/>
      <c r="G7" s="44"/>
      <c r="H7" s="45"/>
      <c r="I7" s="46">
        <f>H8</f>
        <v>787576.9860722399</v>
      </c>
      <c r="K7" s="6"/>
      <c r="L7" s="7">
        <v>3989581.7700000005</v>
      </c>
      <c r="M7" s="4"/>
      <c r="N7" s="8">
        <f>I7-L7</f>
        <v>-3202004.7839277606</v>
      </c>
      <c r="O7" s="19"/>
      <c r="P7" s="19"/>
    </row>
    <row r="8" spans="2:16" ht="31.5">
      <c r="B8" s="47" t="s">
        <v>39</v>
      </c>
      <c r="C8" s="48" t="s">
        <v>40</v>
      </c>
      <c r="D8" s="49" t="s">
        <v>269</v>
      </c>
      <c r="E8" s="50" t="s">
        <v>25</v>
      </c>
      <c r="F8" s="51">
        <v>6</v>
      </c>
      <c r="G8" s="52">
        <f>'P 01'!$I$39</f>
        <v>131262.83101204</v>
      </c>
      <c r="H8" s="53">
        <f>G8*F8</f>
        <v>787576.9860722399</v>
      </c>
      <c r="I8" s="54"/>
      <c r="K8" s="9">
        <v>3989581.7700000005</v>
      </c>
      <c r="L8" s="7"/>
      <c r="M8" s="10">
        <f>H8-K8</f>
        <v>-3202004.7839277606</v>
      </c>
      <c r="N8" s="8"/>
      <c r="O8" s="19"/>
      <c r="P8" s="19"/>
    </row>
    <row r="9" spans="2:16" ht="6" customHeight="1">
      <c r="B9" s="55"/>
      <c r="C9" s="56"/>
      <c r="D9" s="57"/>
      <c r="E9" s="58"/>
      <c r="F9" s="59"/>
      <c r="G9" s="60"/>
      <c r="H9" s="61"/>
      <c r="I9" s="62"/>
      <c r="K9" s="4"/>
      <c r="L9" s="7"/>
      <c r="M9" s="10"/>
      <c r="N9" s="8"/>
      <c r="O9" s="19"/>
      <c r="P9" s="19"/>
    </row>
    <row r="10" spans="2:16" ht="19.5" customHeight="1">
      <c r="B10" s="63" t="s">
        <v>282</v>
      </c>
      <c r="C10" s="44"/>
      <c r="D10" s="44"/>
      <c r="E10" s="44"/>
      <c r="F10" s="44"/>
      <c r="G10" s="44"/>
      <c r="H10" s="45"/>
      <c r="I10" s="46">
        <f>H11</f>
        <v>141806.52969000002</v>
      </c>
      <c r="K10" s="6"/>
      <c r="L10" s="7">
        <v>11330580.776350375</v>
      </c>
      <c r="M10" s="10"/>
      <c r="N10" s="8">
        <f>I10-L10</f>
        <v>-11188774.246660376</v>
      </c>
      <c r="O10" s="19"/>
      <c r="P10" s="19"/>
    </row>
    <row r="11" spans="2:16" ht="31.5">
      <c r="B11" s="47" t="s">
        <v>41</v>
      </c>
      <c r="C11" s="48" t="s">
        <v>61</v>
      </c>
      <c r="D11" s="49" t="s">
        <v>286</v>
      </c>
      <c r="E11" s="50" t="s">
        <v>25</v>
      </c>
      <c r="F11" s="51">
        <v>2</v>
      </c>
      <c r="G11" s="64">
        <f>'P 02'!J34</f>
        <v>70903.26484500001</v>
      </c>
      <c r="H11" s="53">
        <f>G11*F11</f>
        <v>141806.52969000002</v>
      </c>
      <c r="I11" s="54"/>
      <c r="K11" s="9">
        <v>4066690.347922438</v>
      </c>
      <c r="L11" s="7"/>
      <c r="M11" s="10">
        <f>H11-K11</f>
        <v>-3924883.8182324376</v>
      </c>
      <c r="N11" s="8"/>
      <c r="O11" s="19"/>
      <c r="P11" s="19"/>
    </row>
    <row r="12" spans="2:16" ht="6" customHeight="1">
      <c r="B12" s="65"/>
      <c r="C12" s="56"/>
      <c r="D12" s="57"/>
      <c r="E12" s="58"/>
      <c r="F12" s="59"/>
      <c r="G12" s="60"/>
      <c r="H12" s="61"/>
      <c r="I12" s="62"/>
      <c r="K12" s="4"/>
      <c r="L12" s="7"/>
      <c r="M12" s="10"/>
      <c r="N12" s="8"/>
      <c r="O12" s="19"/>
      <c r="P12" s="19"/>
    </row>
    <row r="13" spans="2:16" ht="19.5" customHeight="1">
      <c r="B13" s="63" t="s">
        <v>287</v>
      </c>
      <c r="C13" s="44"/>
      <c r="D13" s="44"/>
      <c r="E13" s="44"/>
      <c r="F13" s="44"/>
      <c r="G13" s="66"/>
      <c r="H13" s="67"/>
      <c r="I13" s="46">
        <f>H14+H15</f>
        <v>620038.60972592</v>
      </c>
      <c r="K13" s="6"/>
      <c r="L13" s="7">
        <v>1668996.5556474947</v>
      </c>
      <c r="M13" s="10"/>
      <c r="N13" s="8">
        <f>I13-L13</f>
        <v>-1048957.9459215747</v>
      </c>
      <c r="O13" s="19"/>
      <c r="P13" s="19"/>
    </row>
    <row r="14" spans="2:16" ht="31.5">
      <c r="B14" s="68" t="s">
        <v>42</v>
      </c>
      <c r="C14" s="48" t="s">
        <v>275</v>
      </c>
      <c r="D14" s="49" t="s">
        <v>284</v>
      </c>
      <c r="E14" s="69" t="s">
        <v>25</v>
      </c>
      <c r="F14" s="70">
        <v>2</v>
      </c>
      <c r="G14" s="64">
        <f>'P 03A'!$J$37</f>
        <v>190248.07450264</v>
      </c>
      <c r="H14" s="71">
        <f>G14*F14</f>
        <v>380496.14900528</v>
      </c>
      <c r="I14" s="72"/>
      <c r="K14" s="11">
        <v>188261.85761253262</v>
      </c>
      <c r="L14" s="7"/>
      <c r="M14" s="10">
        <f>H14-K14</f>
        <v>192234.29139274737</v>
      </c>
      <c r="N14" s="8"/>
      <c r="O14" s="19"/>
      <c r="P14" s="19"/>
    </row>
    <row r="15" spans="2:16" ht="31.5">
      <c r="B15" s="68" t="s">
        <v>340</v>
      </c>
      <c r="C15" s="48" t="s">
        <v>276</v>
      </c>
      <c r="D15" s="49" t="s">
        <v>285</v>
      </c>
      <c r="E15" s="69" t="s">
        <v>25</v>
      </c>
      <c r="F15" s="70">
        <v>2</v>
      </c>
      <c r="G15" s="64">
        <f>'P 03B'!$J$37</f>
        <v>119771.23036032001</v>
      </c>
      <c r="H15" s="71">
        <f>G15*F15</f>
        <v>239542.46072064003</v>
      </c>
      <c r="I15" s="72"/>
      <c r="K15" s="11"/>
      <c r="L15" s="7"/>
      <c r="M15" s="10"/>
      <c r="N15" s="8"/>
      <c r="O15" s="19"/>
      <c r="P15" s="19"/>
    </row>
    <row r="16" spans="2:16" ht="6" customHeight="1">
      <c r="B16" s="73"/>
      <c r="C16" s="56"/>
      <c r="D16" s="57"/>
      <c r="E16" s="58"/>
      <c r="F16" s="59"/>
      <c r="G16" s="60"/>
      <c r="H16" s="61"/>
      <c r="I16" s="62"/>
      <c r="K16" s="4"/>
      <c r="L16" s="7"/>
      <c r="M16" s="10"/>
      <c r="N16" s="8"/>
      <c r="O16" s="19"/>
      <c r="P16" s="19"/>
    </row>
    <row r="17" spans="2:16" ht="19.5" customHeight="1">
      <c r="B17" s="74" t="s">
        <v>290</v>
      </c>
      <c r="C17" s="44"/>
      <c r="D17" s="44"/>
      <c r="E17" s="44"/>
      <c r="F17" s="44"/>
      <c r="G17" s="66"/>
      <c r="H17" s="67"/>
      <c r="I17" s="46">
        <f>H18+H19</f>
        <v>227297.1526</v>
      </c>
      <c r="K17" s="6"/>
      <c r="L17" s="7">
        <v>1668996.5556474947</v>
      </c>
      <c r="M17" s="10"/>
      <c r="N17" s="8">
        <f>I17-L17</f>
        <v>-1441699.4030474948</v>
      </c>
      <c r="O17" s="19"/>
      <c r="P17" s="19"/>
    </row>
    <row r="18" spans="2:16" ht="31.5">
      <c r="B18" s="68" t="s">
        <v>268</v>
      </c>
      <c r="C18" s="48" t="s">
        <v>277</v>
      </c>
      <c r="D18" s="49" t="s">
        <v>288</v>
      </c>
      <c r="E18" s="69" t="s">
        <v>25</v>
      </c>
      <c r="F18" s="70">
        <v>4</v>
      </c>
      <c r="G18" s="64">
        <f>'P 04A'!$I$33</f>
        <v>28412.144075</v>
      </c>
      <c r="H18" s="71">
        <f>G18*F18</f>
        <v>113648.5763</v>
      </c>
      <c r="I18" s="72"/>
      <c r="K18" s="11">
        <v>188261.85761253262</v>
      </c>
      <c r="L18" s="7"/>
      <c r="M18" s="10">
        <f>H18-K18</f>
        <v>-74613.28131253262</v>
      </c>
      <c r="N18" s="8"/>
      <c r="O18" s="19"/>
      <c r="P18" s="19"/>
    </row>
    <row r="19" spans="2:16" ht="31.5">
      <c r="B19" s="68" t="s">
        <v>341</v>
      </c>
      <c r="C19" s="48" t="s">
        <v>278</v>
      </c>
      <c r="D19" s="49" t="s">
        <v>289</v>
      </c>
      <c r="E19" s="69" t="s">
        <v>25</v>
      </c>
      <c r="F19" s="70">
        <v>4</v>
      </c>
      <c r="G19" s="64">
        <f>'P 04B'!$I$33</f>
        <v>28412.144075</v>
      </c>
      <c r="H19" s="71">
        <f>G19*F19</f>
        <v>113648.5763</v>
      </c>
      <c r="I19" s="72"/>
      <c r="K19" s="11"/>
      <c r="L19" s="7"/>
      <c r="M19" s="10"/>
      <c r="N19" s="8"/>
      <c r="O19" s="19"/>
      <c r="P19" s="19"/>
    </row>
    <row r="20" spans="2:16" ht="6" customHeight="1">
      <c r="B20" s="65"/>
      <c r="C20" s="56"/>
      <c r="D20" s="57"/>
      <c r="E20" s="58"/>
      <c r="F20" s="59"/>
      <c r="G20" s="60"/>
      <c r="H20" s="61"/>
      <c r="I20" s="62"/>
      <c r="K20" s="4"/>
      <c r="L20" s="7"/>
      <c r="M20" s="10"/>
      <c r="N20" s="8"/>
      <c r="O20" s="19"/>
      <c r="P20" s="19"/>
    </row>
    <row r="21" spans="2:16" ht="19.5" customHeight="1">
      <c r="B21" s="74" t="s">
        <v>291</v>
      </c>
      <c r="C21" s="44"/>
      <c r="D21" s="44"/>
      <c r="E21" s="44"/>
      <c r="F21" s="44"/>
      <c r="G21" s="66"/>
      <c r="H21" s="67"/>
      <c r="I21" s="46">
        <f>H22+H23</f>
        <v>1070447.19302388</v>
      </c>
      <c r="K21" s="6"/>
      <c r="L21" s="7">
        <v>1668996.5556474947</v>
      </c>
      <c r="M21" s="10"/>
      <c r="N21" s="8">
        <f>I21-L21</f>
        <v>-598549.3626236147</v>
      </c>
      <c r="O21" s="19"/>
      <c r="P21" s="19"/>
    </row>
    <row r="22" spans="2:16" ht="31.5">
      <c r="B22" s="68" t="s">
        <v>272</v>
      </c>
      <c r="C22" s="48" t="s">
        <v>270</v>
      </c>
      <c r="D22" s="49" t="s">
        <v>292</v>
      </c>
      <c r="E22" s="69" t="s">
        <v>25</v>
      </c>
      <c r="F22" s="70">
        <v>6</v>
      </c>
      <c r="G22" s="64">
        <f>'P 05A'!$I$35</f>
        <v>72975.582939</v>
      </c>
      <c r="H22" s="71">
        <f>G22*F22</f>
        <v>437853.497634</v>
      </c>
      <c r="I22" s="72"/>
      <c r="K22" s="11">
        <v>188261.85761253262</v>
      </c>
      <c r="L22" s="7"/>
      <c r="M22" s="10">
        <f>H22-K22</f>
        <v>249591.6400214674</v>
      </c>
      <c r="N22" s="8"/>
      <c r="O22" s="19"/>
      <c r="P22" s="19"/>
    </row>
    <row r="23" spans="2:16" ht="30" customHeight="1">
      <c r="B23" s="68" t="s">
        <v>273</v>
      </c>
      <c r="C23" s="48" t="s">
        <v>271</v>
      </c>
      <c r="D23" s="49" t="s">
        <v>356</v>
      </c>
      <c r="E23" s="69" t="s">
        <v>25</v>
      </c>
      <c r="F23" s="70">
        <v>6</v>
      </c>
      <c r="G23" s="64">
        <f>'P 05B'!$J$41</f>
        <v>105432.28256497998</v>
      </c>
      <c r="H23" s="71">
        <f>G23*F23</f>
        <v>632593.6953898799</v>
      </c>
      <c r="I23" s="75"/>
      <c r="K23" s="11">
        <v>1016734.6980349622</v>
      </c>
      <c r="L23" s="7"/>
      <c r="M23" s="10">
        <f>H23-K23</f>
        <v>-384141.0026450823</v>
      </c>
      <c r="N23" s="8"/>
      <c r="O23" s="19"/>
      <c r="P23" s="19"/>
    </row>
    <row r="24" spans="2:16" ht="6" customHeight="1" thickBot="1">
      <c r="B24" s="55"/>
      <c r="C24" s="56"/>
      <c r="D24" s="57"/>
      <c r="E24" s="58"/>
      <c r="F24" s="59"/>
      <c r="G24" s="60"/>
      <c r="H24" s="61"/>
      <c r="I24" s="62"/>
      <c r="K24" s="4"/>
      <c r="L24" s="7"/>
      <c r="M24" s="10"/>
      <c r="N24" s="8"/>
      <c r="O24" s="19"/>
      <c r="P24" s="19"/>
    </row>
    <row r="25" spans="2:16" ht="16.5" thickBot="1">
      <c r="B25" s="76"/>
      <c r="C25" s="77"/>
      <c r="D25" s="78"/>
      <c r="E25" s="78"/>
      <c r="F25" s="78"/>
      <c r="G25" s="78"/>
      <c r="H25" s="77" t="s">
        <v>11</v>
      </c>
      <c r="I25" s="79">
        <f>SUM(I7:I24)</f>
        <v>2847166.47111204</v>
      </c>
      <c r="K25" s="12"/>
      <c r="L25" s="13">
        <v>19728525.209477097</v>
      </c>
      <c r="M25" s="14"/>
      <c r="N25" s="15">
        <f>I25-L25</f>
        <v>-16881358.738365058</v>
      </c>
      <c r="O25" s="19"/>
      <c r="P25" s="16"/>
    </row>
    <row r="26" spans="9:15" ht="15.75">
      <c r="I26"/>
      <c r="J26"/>
      <c r="K26"/>
      <c r="L26"/>
      <c r="M26"/>
      <c r="N26"/>
      <c r="O26"/>
    </row>
    <row r="27" spans="9:15" ht="15.75">
      <c r="I27"/>
      <c r="J27"/>
      <c r="K27"/>
      <c r="L27"/>
      <c r="M27"/>
      <c r="N27"/>
      <c r="O27"/>
    </row>
    <row r="28" spans="9:15" ht="15.75">
      <c r="I28"/>
      <c r="J28"/>
      <c r="K28"/>
      <c r="L28"/>
      <c r="M28"/>
      <c r="N28"/>
      <c r="O28"/>
    </row>
    <row r="33" ht="15" customHeight="1"/>
  </sheetData>
  <sheetProtection/>
  <mergeCells count="12">
    <mergeCell ref="I4:I5"/>
    <mergeCell ref="K5:L5"/>
    <mergeCell ref="M5:N5"/>
    <mergeCell ref="B6:I6"/>
    <mergeCell ref="B2:H3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I33"/>
  <sheetViews>
    <sheetView showGridLines="0" zoomScalePageLayoutView="0" workbookViewId="0" topLeftCell="A1">
      <selection activeCell="B2" sqref="B2:I33"/>
    </sheetView>
  </sheetViews>
  <sheetFormatPr defaultColWidth="9.140625" defaultRowHeight="15"/>
  <cols>
    <col min="1" max="1" width="1.7109375" style="2" customWidth="1"/>
    <col min="2" max="2" width="36.7109375" style="2" customWidth="1"/>
    <col min="3" max="3" width="13.421875" style="2" bestFit="1" customWidth="1"/>
    <col min="4" max="4" width="13.7109375" style="2" bestFit="1" customWidth="1"/>
    <col min="5" max="5" width="16.7109375" style="2" customWidth="1"/>
    <col min="6" max="6" width="9.140625" style="2" customWidth="1"/>
    <col min="7" max="7" width="16.421875" style="2" customWidth="1"/>
    <col min="8" max="8" width="31.00390625" style="2" bestFit="1" customWidth="1"/>
    <col min="9" max="9" width="16.421875" style="2" customWidth="1"/>
    <col min="10" max="16384" width="9.140625" style="2" customWidth="1"/>
  </cols>
  <sheetData>
    <row r="1" ht="6" customHeight="1" thickBot="1"/>
    <row r="2" spans="2:9" s="1" customFormat="1" ht="33" customHeight="1">
      <c r="B2" s="393" t="s">
        <v>281</v>
      </c>
      <c r="C2" s="394"/>
      <c r="D2" s="394"/>
      <c r="E2" s="394"/>
      <c r="F2" s="394"/>
      <c r="G2" s="394"/>
      <c r="H2" s="394"/>
      <c r="I2" s="395"/>
    </row>
    <row r="3" spans="2:9" s="1" customFormat="1" ht="15.75">
      <c r="B3" s="246" t="str">
        <f>DEMO!C18</f>
        <v>PRODUTO 04A</v>
      </c>
      <c r="C3" s="418" t="str">
        <f>DEMO!D18</f>
        <v>SUPERVISÃO DRAGAGEM</v>
      </c>
      <c r="D3" s="418"/>
      <c r="E3" s="418"/>
      <c r="F3" s="418"/>
      <c r="G3" s="418"/>
      <c r="H3" s="418"/>
      <c r="I3" s="419"/>
    </row>
    <row r="4" spans="2:9" s="1" customFormat="1" ht="18">
      <c r="B4" s="118"/>
      <c r="C4" s="119"/>
      <c r="D4" s="119"/>
      <c r="E4" s="119"/>
      <c r="F4" s="119"/>
      <c r="G4" s="119"/>
      <c r="H4" s="120" t="s">
        <v>0</v>
      </c>
      <c r="I4" s="121">
        <v>44378</v>
      </c>
    </row>
    <row r="5" spans="2:9" s="3" customFormat="1" ht="15.75">
      <c r="B5" s="407" t="s">
        <v>334</v>
      </c>
      <c r="C5" s="408"/>
      <c r="D5" s="408"/>
      <c r="E5" s="408"/>
      <c r="F5" s="408"/>
      <c r="G5" s="408"/>
      <c r="H5" s="408"/>
      <c r="I5" s="409"/>
    </row>
    <row r="6" spans="2:9" ht="25.5">
      <c r="B6" s="399" t="s">
        <v>1</v>
      </c>
      <c r="C6" s="403" t="s">
        <v>2</v>
      </c>
      <c r="D6" s="122" t="s">
        <v>9</v>
      </c>
      <c r="E6" s="123" t="s">
        <v>12</v>
      </c>
      <c r="F6" s="123" t="s">
        <v>13</v>
      </c>
      <c r="G6" s="123" t="s">
        <v>62</v>
      </c>
      <c r="H6" s="123" t="s">
        <v>24</v>
      </c>
      <c r="I6" s="124" t="s">
        <v>4</v>
      </c>
    </row>
    <row r="7" spans="2:9" ht="15">
      <c r="B7" s="400"/>
      <c r="C7" s="404"/>
      <c r="D7" s="125" t="s">
        <v>5</v>
      </c>
      <c r="E7" s="125" t="s">
        <v>6</v>
      </c>
      <c r="F7" s="125" t="s">
        <v>7</v>
      </c>
      <c r="G7" s="125" t="s">
        <v>14</v>
      </c>
      <c r="H7" s="125" t="s">
        <v>10</v>
      </c>
      <c r="I7" s="126" t="s">
        <v>15</v>
      </c>
    </row>
    <row r="8" spans="2:9" ht="15">
      <c r="B8" s="159" t="s">
        <v>28</v>
      </c>
      <c r="C8" s="160"/>
      <c r="D8" s="160"/>
      <c r="E8" s="160"/>
      <c r="F8" s="160"/>
      <c r="G8" s="160"/>
      <c r="H8" s="160"/>
      <c r="I8" s="161"/>
    </row>
    <row r="9" spans="2:9" ht="15">
      <c r="B9" s="162" t="str">
        <f>VLOOKUP($C9,REC_INS!$B$2:$F$449,2,FALSE)</f>
        <v>Engenheiro de projetos pleno </v>
      </c>
      <c r="C9" s="164" t="s">
        <v>148</v>
      </c>
      <c r="D9" s="165">
        <v>1</v>
      </c>
      <c r="E9" s="236">
        <v>1</v>
      </c>
      <c r="F9" s="165">
        <v>4</v>
      </c>
      <c r="G9" s="165">
        <f>D9*E9*F9</f>
        <v>4</v>
      </c>
      <c r="H9" s="135">
        <f>VLOOKUP($C9,REC_INS!$B$3:$F$88,5,FALSE)</f>
        <v>19789.75</v>
      </c>
      <c r="I9" s="186">
        <f>G9*H9</f>
        <v>79159</v>
      </c>
    </row>
    <row r="10" spans="2:9" ht="6" customHeight="1">
      <c r="B10" s="225"/>
      <c r="C10" s="193"/>
      <c r="D10" s="193"/>
      <c r="E10" s="226"/>
      <c r="F10" s="194"/>
      <c r="G10" s="194"/>
      <c r="H10" s="195"/>
      <c r="I10" s="196"/>
    </row>
    <row r="11" spans="2:9" ht="15">
      <c r="B11" s="197"/>
      <c r="C11" s="180"/>
      <c r="D11" s="180"/>
      <c r="E11" s="180"/>
      <c r="F11" s="180"/>
      <c r="G11" s="227"/>
      <c r="H11" s="205" t="s">
        <v>222</v>
      </c>
      <c r="I11" s="206">
        <f>SUM(I9:I10)</f>
        <v>79159</v>
      </c>
    </row>
    <row r="12" spans="2:9" ht="6" customHeight="1">
      <c r="B12" s="159"/>
      <c r="C12" s="160"/>
      <c r="D12" s="160"/>
      <c r="E12" s="160"/>
      <c r="F12" s="160"/>
      <c r="G12" s="160"/>
      <c r="H12" s="160"/>
      <c r="I12" s="161"/>
    </row>
    <row r="13" spans="2:9" ht="15">
      <c r="B13" s="399" t="s">
        <v>1</v>
      </c>
      <c r="C13" s="401" t="s">
        <v>2</v>
      </c>
      <c r="D13" s="401" t="s">
        <v>22</v>
      </c>
      <c r="E13" s="405" t="s">
        <v>8</v>
      </c>
      <c r="F13" s="157" t="s">
        <v>55</v>
      </c>
      <c r="G13" s="157" t="s">
        <v>13</v>
      </c>
      <c r="H13" s="157" t="s">
        <v>3</v>
      </c>
      <c r="I13" s="158" t="s">
        <v>4</v>
      </c>
    </row>
    <row r="14" spans="2:9" ht="15">
      <c r="B14" s="400"/>
      <c r="C14" s="402"/>
      <c r="D14" s="402"/>
      <c r="E14" s="406"/>
      <c r="F14" s="125" t="s">
        <v>17</v>
      </c>
      <c r="G14" s="125" t="s">
        <v>18</v>
      </c>
      <c r="H14" s="125" t="s">
        <v>19</v>
      </c>
      <c r="I14" s="126" t="s">
        <v>20</v>
      </c>
    </row>
    <row r="15" spans="2:9" ht="15">
      <c r="B15" s="415" t="s">
        <v>26</v>
      </c>
      <c r="C15" s="416"/>
      <c r="D15" s="416"/>
      <c r="E15" s="416"/>
      <c r="F15" s="416"/>
      <c r="G15" s="416"/>
      <c r="H15" s="416"/>
      <c r="I15" s="417"/>
    </row>
    <row r="16" spans="2:9" ht="15">
      <c r="B16" s="168"/>
      <c r="C16" s="169"/>
      <c r="D16" s="169"/>
      <c r="E16" s="169"/>
      <c r="F16" s="170"/>
      <c r="G16" s="170"/>
      <c r="H16" s="234"/>
      <c r="I16" s="172"/>
    </row>
    <row r="17" spans="2:9" ht="6" customHeight="1">
      <c r="B17" s="173"/>
      <c r="C17" s="174"/>
      <c r="D17" s="174"/>
      <c r="E17" s="174"/>
      <c r="F17" s="175"/>
      <c r="G17" s="175"/>
      <c r="H17" s="176"/>
      <c r="I17" s="204"/>
    </row>
    <row r="18" spans="2:9" ht="15">
      <c r="B18" s="159"/>
      <c r="C18" s="160"/>
      <c r="D18" s="160"/>
      <c r="E18" s="160"/>
      <c r="F18" s="160"/>
      <c r="G18" s="160"/>
      <c r="H18" s="178" t="s">
        <v>223</v>
      </c>
      <c r="I18" s="179">
        <f>SUM(I16:I17)</f>
        <v>0</v>
      </c>
    </row>
    <row r="19" spans="2:9" ht="6" customHeight="1">
      <c r="B19" s="159"/>
      <c r="C19" s="160"/>
      <c r="D19" s="160"/>
      <c r="E19" s="160"/>
      <c r="F19" s="160"/>
      <c r="G19" s="160"/>
      <c r="H19" s="180"/>
      <c r="I19" s="181"/>
    </row>
    <row r="20" spans="2:9" ht="15">
      <c r="B20" s="415" t="s">
        <v>260</v>
      </c>
      <c r="C20" s="416"/>
      <c r="D20" s="416"/>
      <c r="E20" s="416"/>
      <c r="F20" s="416"/>
      <c r="G20" s="416"/>
      <c r="H20" s="416"/>
      <c r="I20" s="417"/>
    </row>
    <row r="21" spans="2:9" ht="6" customHeight="1">
      <c r="B21" s="247"/>
      <c r="C21" s="248"/>
      <c r="D21" s="248"/>
      <c r="E21" s="248"/>
      <c r="F21" s="248"/>
      <c r="G21" s="248"/>
      <c r="H21" s="248"/>
      <c r="I21" s="249"/>
    </row>
    <row r="22" spans="2:9" ht="6" customHeight="1">
      <c r="B22" s="192"/>
      <c r="C22" s="193"/>
      <c r="D22" s="193"/>
      <c r="E22" s="193"/>
      <c r="F22" s="194"/>
      <c r="G22" s="194"/>
      <c r="H22" s="195"/>
      <c r="I22" s="242"/>
    </row>
    <row r="23" spans="2:9" ht="15">
      <c r="B23" s="396" t="s">
        <v>261</v>
      </c>
      <c r="C23" s="397" t="s">
        <v>27</v>
      </c>
      <c r="D23" s="397" t="s">
        <v>27</v>
      </c>
      <c r="E23" s="397" t="s">
        <v>27</v>
      </c>
      <c r="F23" s="397" t="s">
        <v>27</v>
      </c>
      <c r="G23" s="397" t="s">
        <v>27</v>
      </c>
      <c r="H23" s="398" t="s">
        <v>27</v>
      </c>
      <c r="I23" s="243">
        <f>SUM(I21:I22)</f>
        <v>0</v>
      </c>
    </row>
    <row r="24" spans="2:9" ht="6" customHeight="1">
      <c r="B24" s="197"/>
      <c r="C24" s="180"/>
      <c r="D24" s="180"/>
      <c r="E24" s="180"/>
      <c r="F24" s="180"/>
      <c r="G24" s="180"/>
      <c r="H24" s="180"/>
      <c r="I24" s="181"/>
    </row>
    <row r="25" spans="2:9" ht="15">
      <c r="B25" s="198" t="s">
        <v>21</v>
      </c>
      <c r="C25" s="199"/>
      <c r="D25" s="199"/>
      <c r="E25" s="199"/>
      <c r="F25" s="200" t="s">
        <v>279</v>
      </c>
      <c r="G25" s="199" t="s">
        <v>280</v>
      </c>
      <c r="H25" s="199"/>
      <c r="I25" s="201"/>
    </row>
    <row r="26" spans="2:9" ht="15">
      <c r="B26" s="202"/>
      <c r="C26" s="164"/>
      <c r="D26" s="164"/>
      <c r="E26" s="164"/>
      <c r="F26" s="165"/>
      <c r="G26" s="165"/>
      <c r="H26" s="166"/>
      <c r="I26" s="167"/>
    </row>
    <row r="27" spans="2:9" ht="6" customHeight="1">
      <c r="B27" s="203"/>
      <c r="C27" s="174"/>
      <c r="D27" s="174"/>
      <c r="E27" s="174"/>
      <c r="F27" s="175"/>
      <c r="G27" s="175"/>
      <c r="H27" s="176"/>
      <c r="I27" s="204"/>
    </row>
    <row r="28" spans="2:9" ht="15">
      <c r="B28" s="198"/>
      <c r="C28" s="199"/>
      <c r="D28" s="199"/>
      <c r="E28" s="199"/>
      <c r="F28" s="199"/>
      <c r="G28" s="199"/>
      <c r="H28" s="205" t="s">
        <v>224</v>
      </c>
      <c r="I28" s="206">
        <f>SUM(I26:I27)</f>
        <v>0</v>
      </c>
    </row>
    <row r="29" spans="2:9" ht="6" customHeight="1">
      <c r="B29" s="197"/>
      <c r="C29" s="180"/>
      <c r="D29" s="180"/>
      <c r="E29" s="180"/>
      <c r="F29" s="180"/>
      <c r="G29" s="160"/>
      <c r="H29" s="160"/>
      <c r="I29" s="181"/>
    </row>
    <row r="30" spans="2:9" ht="15">
      <c r="B30" s="159"/>
      <c r="C30" s="160"/>
      <c r="D30" s="160"/>
      <c r="E30" s="160"/>
      <c r="F30" s="160"/>
      <c r="G30" s="160"/>
      <c r="H30" s="178" t="s">
        <v>225</v>
      </c>
      <c r="I30" s="179">
        <f>I28+I23+I18+I11</f>
        <v>79159</v>
      </c>
    </row>
    <row r="31" spans="2:9" ht="15">
      <c r="B31" s="207"/>
      <c r="C31" s="208"/>
      <c r="D31" s="208"/>
      <c r="E31" s="208"/>
      <c r="F31" s="209"/>
      <c r="G31" s="210" t="s">
        <v>262</v>
      </c>
      <c r="H31" s="235">
        <f>BDI!$D$22</f>
        <v>0.4357</v>
      </c>
      <c r="I31" s="212">
        <f>I30*H31</f>
        <v>34489.5763</v>
      </c>
    </row>
    <row r="32" spans="2:9" ht="15.75" thickBot="1">
      <c r="B32" s="213"/>
      <c r="C32" s="214"/>
      <c r="D32" s="214"/>
      <c r="E32" s="214"/>
      <c r="F32" s="214"/>
      <c r="G32" s="214"/>
      <c r="H32" s="215" t="s">
        <v>259</v>
      </c>
      <c r="I32" s="216">
        <f>SUM(I30:I31)</f>
        <v>113648.5763</v>
      </c>
    </row>
    <row r="33" spans="2:9" ht="15.75" thickBot="1">
      <c r="B33" s="213"/>
      <c r="C33" s="214"/>
      <c r="D33" s="214"/>
      <c r="E33" s="214"/>
      <c r="F33" s="214"/>
      <c r="G33" s="218"/>
      <c r="H33" s="215" t="str">
        <f>"(H) TOTAL MENSAL (G/"&amp;F9&amp;")"</f>
        <v>(H) TOTAL MENSAL (G/4)</v>
      </c>
      <c r="I33" s="216">
        <f>I32/$F$9</f>
        <v>28412.144075</v>
      </c>
    </row>
  </sheetData>
  <sheetProtection/>
  <mergeCells count="12">
    <mergeCell ref="B20:I20"/>
    <mergeCell ref="B23:H23"/>
    <mergeCell ref="B13:B14"/>
    <mergeCell ref="C13:C14"/>
    <mergeCell ref="D13:D14"/>
    <mergeCell ref="E13:E14"/>
    <mergeCell ref="B15:I15"/>
    <mergeCell ref="B6:B7"/>
    <mergeCell ref="C6:C7"/>
    <mergeCell ref="B2:I2"/>
    <mergeCell ref="B5:I5"/>
    <mergeCell ref="C3:I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3"/>
  <sheetViews>
    <sheetView showGridLines="0" zoomScalePageLayoutView="0" workbookViewId="0" topLeftCell="A1">
      <selection activeCell="B2" sqref="B2:I33"/>
    </sheetView>
  </sheetViews>
  <sheetFormatPr defaultColWidth="9.140625" defaultRowHeight="15"/>
  <cols>
    <col min="1" max="1" width="1.7109375" style="2" customWidth="1"/>
    <col min="2" max="2" width="36.7109375" style="2" customWidth="1"/>
    <col min="3" max="3" width="13.421875" style="2" bestFit="1" customWidth="1"/>
    <col min="4" max="4" width="13.7109375" style="2" bestFit="1" customWidth="1"/>
    <col min="5" max="5" width="16.7109375" style="2" customWidth="1"/>
    <col min="6" max="6" width="9.140625" style="2" customWidth="1"/>
    <col min="7" max="7" width="16.421875" style="2" customWidth="1"/>
    <col min="8" max="8" width="31.00390625" style="2" bestFit="1" customWidth="1"/>
    <col min="9" max="9" width="16.421875" style="2" customWidth="1"/>
    <col min="10" max="16384" width="9.140625" style="2" customWidth="1"/>
  </cols>
  <sheetData>
    <row r="1" ht="6" customHeight="1" thickBot="1"/>
    <row r="2" spans="2:9" s="1" customFormat="1" ht="30" customHeight="1">
      <c r="B2" s="393" t="s">
        <v>281</v>
      </c>
      <c r="C2" s="394"/>
      <c r="D2" s="394"/>
      <c r="E2" s="394"/>
      <c r="F2" s="394"/>
      <c r="G2" s="394"/>
      <c r="H2" s="394"/>
      <c r="I2" s="395"/>
    </row>
    <row r="3" spans="2:9" s="1" customFormat="1" ht="15.75">
      <c r="B3" s="246" t="str">
        <f>DEMO!C19</f>
        <v>PRODUTO 04B</v>
      </c>
      <c r="C3" s="418" t="str">
        <f>DEMO!D19</f>
        <v>SUPERVISÃO DERROCAGEM</v>
      </c>
      <c r="D3" s="418"/>
      <c r="E3" s="418"/>
      <c r="F3" s="418"/>
      <c r="G3" s="418"/>
      <c r="H3" s="418"/>
      <c r="I3" s="419"/>
    </row>
    <row r="4" spans="2:9" s="1" customFormat="1" ht="18">
      <c r="B4" s="118"/>
      <c r="C4" s="119"/>
      <c r="D4" s="119"/>
      <c r="E4" s="119"/>
      <c r="F4" s="119"/>
      <c r="G4" s="119"/>
      <c r="H4" s="120" t="s">
        <v>0</v>
      </c>
      <c r="I4" s="121">
        <v>44378</v>
      </c>
    </row>
    <row r="5" spans="2:9" s="3" customFormat="1" ht="15.75">
      <c r="B5" s="407" t="s">
        <v>335</v>
      </c>
      <c r="C5" s="408"/>
      <c r="D5" s="408"/>
      <c r="E5" s="408"/>
      <c r="F5" s="408"/>
      <c r="G5" s="408"/>
      <c r="H5" s="408"/>
      <c r="I5" s="409"/>
    </row>
    <row r="6" spans="2:9" ht="25.5">
      <c r="B6" s="399" t="s">
        <v>1</v>
      </c>
      <c r="C6" s="403" t="s">
        <v>2</v>
      </c>
      <c r="D6" s="122" t="s">
        <v>9</v>
      </c>
      <c r="E6" s="123" t="s">
        <v>12</v>
      </c>
      <c r="F6" s="123" t="s">
        <v>13</v>
      </c>
      <c r="G6" s="123" t="s">
        <v>62</v>
      </c>
      <c r="H6" s="123" t="s">
        <v>24</v>
      </c>
      <c r="I6" s="124" t="s">
        <v>4</v>
      </c>
    </row>
    <row r="7" spans="2:9" ht="15">
      <c r="B7" s="400"/>
      <c r="C7" s="404"/>
      <c r="D7" s="125" t="s">
        <v>5</v>
      </c>
      <c r="E7" s="125" t="s">
        <v>6</v>
      </c>
      <c r="F7" s="125" t="s">
        <v>7</v>
      </c>
      <c r="G7" s="125" t="s">
        <v>14</v>
      </c>
      <c r="H7" s="125" t="s">
        <v>10</v>
      </c>
      <c r="I7" s="126" t="s">
        <v>15</v>
      </c>
    </row>
    <row r="8" spans="2:9" ht="15">
      <c r="B8" s="159" t="s">
        <v>28</v>
      </c>
      <c r="C8" s="160"/>
      <c r="D8" s="160"/>
      <c r="E8" s="160"/>
      <c r="F8" s="160"/>
      <c r="G8" s="160"/>
      <c r="H8" s="160"/>
      <c r="I8" s="161"/>
    </row>
    <row r="9" spans="2:9" ht="15">
      <c r="B9" s="162" t="str">
        <f>VLOOKUP($C9,REC_INS!$B$2:$F$449,2,FALSE)</f>
        <v>Engenheiro de projetos pleno </v>
      </c>
      <c r="C9" s="164" t="s">
        <v>148</v>
      </c>
      <c r="D9" s="165">
        <v>1</v>
      </c>
      <c r="E9" s="236">
        <v>1</v>
      </c>
      <c r="F9" s="165">
        <v>4</v>
      </c>
      <c r="G9" s="165">
        <f>D9*E9*F9</f>
        <v>4</v>
      </c>
      <c r="H9" s="135">
        <f>VLOOKUP($C9,REC_INS!$B$3:$F$88,5,FALSE)</f>
        <v>19789.75</v>
      </c>
      <c r="I9" s="186">
        <f>G9*H9</f>
        <v>79159</v>
      </c>
    </row>
    <row r="10" spans="2:9" ht="6" customHeight="1">
      <c r="B10" s="225"/>
      <c r="C10" s="193"/>
      <c r="D10" s="193"/>
      <c r="E10" s="226"/>
      <c r="F10" s="194"/>
      <c r="G10" s="194"/>
      <c r="H10" s="195"/>
      <c r="I10" s="196"/>
    </row>
    <row r="11" spans="2:9" ht="15">
      <c r="B11" s="197"/>
      <c r="C11" s="180"/>
      <c r="D11" s="180"/>
      <c r="E11" s="180"/>
      <c r="F11" s="180"/>
      <c r="G11" s="227"/>
      <c r="H11" s="205" t="s">
        <v>222</v>
      </c>
      <c r="I11" s="206">
        <f>SUM(I9:I10)</f>
        <v>79159</v>
      </c>
    </row>
    <row r="12" spans="2:9" ht="6" customHeight="1">
      <c r="B12" s="159"/>
      <c r="C12" s="160"/>
      <c r="D12" s="160"/>
      <c r="E12" s="160"/>
      <c r="F12" s="160"/>
      <c r="G12" s="160"/>
      <c r="H12" s="160"/>
      <c r="I12" s="161"/>
    </row>
    <row r="13" spans="2:9" ht="15">
      <c r="B13" s="399" t="s">
        <v>1</v>
      </c>
      <c r="C13" s="401" t="s">
        <v>2</v>
      </c>
      <c r="D13" s="401" t="s">
        <v>22</v>
      </c>
      <c r="E13" s="405" t="s">
        <v>8</v>
      </c>
      <c r="F13" s="157" t="s">
        <v>55</v>
      </c>
      <c r="G13" s="157" t="s">
        <v>13</v>
      </c>
      <c r="H13" s="157" t="s">
        <v>3</v>
      </c>
      <c r="I13" s="158" t="s">
        <v>4</v>
      </c>
    </row>
    <row r="14" spans="2:9" ht="15">
      <c r="B14" s="400"/>
      <c r="C14" s="402"/>
      <c r="D14" s="402"/>
      <c r="E14" s="406"/>
      <c r="F14" s="125" t="s">
        <v>17</v>
      </c>
      <c r="G14" s="125" t="s">
        <v>18</v>
      </c>
      <c r="H14" s="125" t="s">
        <v>19</v>
      </c>
      <c r="I14" s="126" t="s">
        <v>20</v>
      </c>
    </row>
    <row r="15" spans="2:9" ht="15">
      <c r="B15" s="415" t="s">
        <v>26</v>
      </c>
      <c r="C15" s="416"/>
      <c r="D15" s="416"/>
      <c r="E15" s="416"/>
      <c r="F15" s="416"/>
      <c r="G15" s="416"/>
      <c r="H15" s="416"/>
      <c r="I15" s="417"/>
    </row>
    <row r="16" spans="2:9" ht="15">
      <c r="B16" s="168"/>
      <c r="C16" s="169"/>
      <c r="D16" s="169"/>
      <c r="E16" s="169"/>
      <c r="F16" s="170"/>
      <c r="G16" s="170"/>
      <c r="H16" s="234"/>
      <c r="I16" s="172"/>
    </row>
    <row r="17" spans="2:9" ht="6" customHeight="1">
      <c r="B17" s="173"/>
      <c r="C17" s="174"/>
      <c r="D17" s="174"/>
      <c r="E17" s="174"/>
      <c r="F17" s="175"/>
      <c r="G17" s="175"/>
      <c r="H17" s="176"/>
      <c r="I17" s="204"/>
    </row>
    <row r="18" spans="2:9" ht="15">
      <c r="B18" s="159"/>
      <c r="C18" s="160"/>
      <c r="D18" s="160"/>
      <c r="E18" s="160"/>
      <c r="F18" s="160"/>
      <c r="G18" s="160"/>
      <c r="H18" s="178" t="s">
        <v>223</v>
      </c>
      <c r="I18" s="179">
        <f>SUM(I16:I17)</f>
        <v>0</v>
      </c>
    </row>
    <row r="19" spans="2:9" ht="6" customHeight="1">
      <c r="B19" s="159"/>
      <c r="C19" s="160"/>
      <c r="D19" s="160"/>
      <c r="E19" s="160"/>
      <c r="F19" s="160"/>
      <c r="G19" s="160"/>
      <c r="H19" s="180"/>
      <c r="I19" s="181"/>
    </row>
    <row r="20" spans="2:9" ht="15">
      <c r="B20" s="415" t="s">
        <v>260</v>
      </c>
      <c r="C20" s="416"/>
      <c r="D20" s="416"/>
      <c r="E20" s="416"/>
      <c r="F20" s="416"/>
      <c r="G20" s="416"/>
      <c r="H20" s="416"/>
      <c r="I20" s="417"/>
    </row>
    <row r="21" spans="2:9" ht="6" customHeight="1">
      <c r="B21" s="247"/>
      <c r="C21" s="248"/>
      <c r="D21" s="248"/>
      <c r="E21" s="248"/>
      <c r="F21" s="248"/>
      <c r="G21" s="248"/>
      <c r="H21" s="248"/>
      <c r="I21" s="249"/>
    </row>
    <row r="22" spans="2:9" ht="6" customHeight="1">
      <c r="B22" s="192"/>
      <c r="C22" s="193"/>
      <c r="D22" s="193"/>
      <c r="E22" s="193"/>
      <c r="F22" s="194"/>
      <c r="G22" s="194"/>
      <c r="H22" s="195"/>
      <c r="I22" s="242"/>
    </row>
    <row r="23" spans="2:9" ht="15">
      <c r="B23" s="396" t="s">
        <v>261</v>
      </c>
      <c r="C23" s="397" t="s">
        <v>27</v>
      </c>
      <c r="D23" s="397" t="s">
        <v>27</v>
      </c>
      <c r="E23" s="397" t="s">
        <v>27</v>
      </c>
      <c r="F23" s="397" t="s">
        <v>27</v>
      </c>
      <c r="G23" s="397" t="s">
        <v>27</v>
      </c>
      <c r="H23" s="398" t="s">
        <v>27</v>
      </c>
      <c r="I23" s="243">
        <f>SUM(I21:I22)</f>
        <v>0</v>
      </c>
    </row>
    <row r="24" spans="2:9" ht="6" customHeight="1">
      <c r="B24" s="197"/>
      <c r="C24" s="180"/>
      <c r="D24" s="180"/>
      <c r="E24" s="180"/>
      <c r="F24" s="180"/>
      <c r="G24" s="180"/>
      <c r="H24" s="180"/>
      <c r="I24" s="181"/>
    </row>
    <row r="25" spans="2:9" ht="15">
      <c r="B25" s="198" t="s">
        <v>21</v>
      </c>
      <c r="C25" s="199"/>
      <c r="D25" s="199"/>
      <c r="E25" s="199"/>
      <c r="F25" s="200" t="s">
        <v>279</v>
      </c>
      <c r="G25" s="199" t="s">
        <v>280</v>
      </c>
      <c r="H25" s="199"/>
      <c r="I25" s="201"/>
    </row>
    <row r="26" spans="2:9" ht="15">
      <c r="B26" s="202"/>
      <c r="C26" s="164"/>
      <c r="D26" s="164"/>
      <c r="E26" s="164"/>
      <c r="F26" s="165"/>
      <c r="G26" s="165"/>
      <c r="H26" s="166"/>
      <c r="I26" s="167"/>
    </row>
    <row r="27" spans="2:9" ht="6" customHeight="1">
      <c r="B27" s="203"/>
      <c r="C27" s="174"/>
      <c r="D27" s="174"/>
      <c r="E27" s="174"/>
      <c r="F27" s="175"/>
      <c r="G27" s="175"/>
      <c r="H27" s="176"/>
      <c r="I27" s="204"/>
    </row>
    <row r="28" spans="2:9" ht="15">
      <c r="B28" s="198"/>
      <c r="C28" s="199"/>
      <c r="D28" s="199"/>
      <c r="E28" s="199"/>
      <c r="F28" s="199"/>
      <c r="G28" s="199"/>
      <c r="H28" s="205" t="s">
        <v>224</v>
      </c>
      <c r="I28" s="206">
        <f>SUM(I26:I27)</f>
        <v>0</v>
      </c>
    </row>
    <row r="29" spans="2:9" ht="6" customHeight="1">
      <c r="B29" s="197"/>
      <c r="C29" s="180"/>
      <c r="D29" s="180"/>
      <c r="E29" s="180"/>
      <c r="F29" s="180"/>
      <c r="G29" s="160"/>
      <c r="H29" s="160"/>
      <c r="I29" s="181"/>
    </row>
    <row r="30" spans="2:9" ht="15">
      <c r="B30" s="159"/>
      <c r="C30" s="160"/>
      <c r="D30" s="160"/>
      <c r="E30" s="160"/>
      <c r="F30" s="160"/>
      <c r="G30" s="160"/>
      <c r="H30" s="178" t="s">
        <v>225</v>
      </c>
      <c r="I30" s="179">
        <f>I28+I23+I18+I11</f>
        <v>79159</v>
      </c>
    </row>
    <row r="31" spans="2:9" ht="15">
      <c r="B31" s="207"/>
      <c r="C31" s="208"/>
      <c r="D31" s="208"/>
      <c r="E31" s="208"/>
      <c r="F31" s="209"/>
      <c r="G31" s="210" t="s">
        <v>262</v>
      </c>
      <c r="H31" s="235">
        <f>BDI!$D$22</f>
        <v>0.4357</v>
      </c>
      <c r="I31" s="212">
        <f>I30*H31</f>
        <v>34489.5763</v>
      </c>
    </row>
    <row r="32" spans="2:9" ht="15.75" thickBot="1">
      <c r="B32" s="213"/>
      <c r="C32" s="214"/>
      <c r="D32" s="214"/>
      <c r="E32" s="214"/>
      <c r="F32" s="214"/>
      <c r="G32" s="214"/>
      <c r="H32" s="215" t="s">
        <v>259</v>
      </c>
      <c r="I32" s="216">
        <f>SUM(I30:I31)</f>
        <v>113648.5763</v>
      </c>
    </row>
    <row r="33" spans="2:9" ht="15.75" thickBot="1">
      <c r="B33" s="213"/>
      <c r="C33" s="214"/>
      <c r="D33" s="214"/>
      <c r="E33" s="214"/>
      <c r="F33" s="214"/>
      <c r="G33" s="218"/>
      <c r="H33" s="215" t="str">
        <f>"(H) TOTAL MENSAL (G/"&amp;F9&amp;")"</f>
        <v>(H) TOTAL MENSAL (G/4)</v>
      </c>
      <c r="I33" s="216">
        <f>I32/$F$9</f>
        <v>28412.144075</v>
      </c>
    </row>
  </sheetData>
  <sheetProtection/>
  <mergeCells count="12">
    <mergeCell ref="B6:B7"/>
    <mergeCell ref="C6:C7"/>
    <mergeCell ref="B2:I2"/>
    <mergeCell ref="B5:I5"/>
    <mergeCell ref="C3:I3"/>
    <mergeCell ref="B20:I20"/>
    <mergeCell ref="B23:H23"/>
    <mergeCell ref="B13:B14"/>
    <mergeCell ref="C13:C14"/>
    <mergeCell ref="D13:D14"/>
    <mergeCell ref="E13:E14"/>
    <mergeCell ref="B15:I15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PageLayoutView="0" workbookViewId="0" topLeftCell="A1">
      <selection activeCell="B2" sqref="B2:I35"/>
    </sheetView>
  </sheetViews>
  <sheetFormatPr defaultColWidth="9.140625" defaultRowHeight="15"/>
  <cols>
    <col min="1" max="1" width="1.7109375" style="34" customWidth="1"/>
    <col min="2" max="2" width="32.421875" style="34" customWidth="1"/>
    <col min="3" max="3" width="13.421875" style="34" bestFit="1" customWidth="1"/>
    <col min="4" max="4" width="13.7109375" style="34" bestFit="1" customWidth="1"/>
    <col min="5" max="5" width="16.7109375" style="34" customWidth="1"/>
    <col min="6" max="6" width="15.57421875" style="34" customWidth="1"/>
    <col min="7" max="7" width="18.421875" style="34" customWidth="1"/>
    <col min="8" max="8" width="12.421875" style="34" customWidth="1"/>
    <col min="9" max="9" width="15.28125" style="34" customWidth="1"/>
    <col min="10" max="16384" width="9.140625" style="34" customWidth="1"/>
  </cols>
  <sheetData>
    <row r="1" ht="15.75" thickBot="1"/>
    <row r="2" spans="2:9" s="35" customFormat="1" ht="36" customHeight="1">
      <c r="B2" s="393" t="s">
        <v>281</v>
      </c>
      <c r="C2" s="394"/>
      <c r="D2" s="394"/>
      <c r="E2" s="394"/>
      <c r="F2" s="394"/>
      <c r="G2" s="394"/>
      <c r="H2" s="394"/>
      <c r="I2" s="395"/>
    </row>
    <row r="3" spans="2:9" s="35" customFormat="1" ht="15.75">
      <c r="B3" s="246" t="str">
        <f>DEMO!C22</f>
        <v>PRODUTO 05A</v>
      </c>
      <c r="C3" s="418" t="str">
        <f>DEMO!D22</f>
        <v>SUPERVISÃO DOS PROGRAMAS AMBIENTAIS E ELABORAÇÃO DE PLANOS ESPECÍFICOS</v>
      </c>
      <c r="D3" s="418"/>
      <c r="E3" s="418"/>
      <c r="F3" s="418"/>
      <c r="G3" s="418"/>
      <c r="H3" s="418"/>
      <c r="I3" s="419"/>
    </row>
    <row r="4" spans="2:9" s="35" customFormat="1" ht="18">
      <c r="B4" s="118"/>
      <c r="C4" s="119"/>
      <c r="D4" s="119"/>
      <c r="E4" s="119"/>
      <c r="F4" s="119"/>
      <c r="G4" s="119"/>
      <c r="H4" s="120" t="s">
        <v>0</v>
      </c>
      <c r="I4" s="121">
        <v>44378</v>
      </c>
    </row>
    <row r="5" spans="2:9" ht="15.75">
      <c r="B5" s="407" t="s">
        <v>338</v>
      </c>
      <c r="C5" s="408"/>
      <c r="D5" s="408"/>
      <c r="E5" s="408"/>
      <c r="F5" s="408"/>
      <c r="G5" s="408"/>
      <c r="H5" s="408"/>
      <c r="I5" s="409"/>
    </row>
    <row r="6" spans="2:9" ht="25.5">
      <c r="B6" s="399" t="s">
        <v>1</v>
      </c>
      <c r="C6" s="403" t="s">
        <v>2</v>
      </c>
      <c r="D6" s="122" t="s">
        <v>9</v>
      </c>
      <c r="E6" s="123" t="s">
        <v>12</v>
      </c>
      <c r="F6" s="123" t="s">
        <v>13</v>
      </c>
      <c r="G6" s="123" t="s">
        <v>62</v>
      </c>
      <c r="H6" s="123" t="s">
        <v>24</v>
      </c>
      <c r="I6" s="124" t="s">
        <v>4</v>
      </c>
    </row>
    <row r="7" spans="2:9" ht="15">
      <c r="B7" s="400"/>
      <c r="C7" s="404"/>
      <c r="D7" s="125" t="s">
        <v>5</v>
      </c>
      <c r="E7" s="125" t="s">
        <v>6</v>
      </c>
      <c r="F7" s="125" t="s">
        <v>7</v>
      </c>
      <c r="G7" s="125" t="s">
        <v>14</v>
      </c>
      <c r="H7" s="125" t="s">
        <v>10</v>
      </c>
      <c r="I7" s="126" t="s">
        <v>15</v>
      </c>
    </row>
    <row r="8" spans="2:9" ht="15">
      <c r="B8" s="159" t="s">
        <v>28</v>
      </c>
      <c r="C8" s="160"/>
      <c r="D8" s="160"/>
      <c r="E8" s="160"/>
      <c r="F8" s="160"/>
      <c r="G8" s="160"/>
      <c r="H8" s="160"/>
      <c r="I8" s="161"/>
    </row>
    <row r="9" spans="2:9" ht="15">
      <c r="B9" s="222" t="str">
        <f>VLOOKUP($C9,REC_INS!$B$2:$F$447,2,FALSE)</f>
        <v>Coordenador ambiental  </v>
      </c>
      <c r="C9" s="188" t="s">
        <v>114</v>
      </c>
      <c r="D9" s="189">
        <v>1</v>
      </c>
      <c r="E9" s="224">
        <v>1</v>
      </c>
      <c r="F9" s="189">
        <v>6</v>
      </c>
      <c r="G9" s="189">
        <f>D9*E9*F9</f>
        <v>6</v>
      </c>
      <c r="H9" s="135">
        <f>VLOOKUP($C9,REC_INS!$B$3:$F$88,5,FALSE)</f>
        <v>27960.16</v>
      </c>
      <c r="I9" s="191">
        <f>G9*H9</f>
        <v>167760.96</v>
      </c>
    </row>
    <row r="10" spans="2:9" ht="15">
      <c r="B10" s="222" t="str">
        <f>VLOOKUP($C10,REC_INS!$B$2:$F$447,2,FALSE)</f>
        <v>Biólogo sênior </v>
      </c>
      <c r="C10" s="188" t="s">
        <v>104</v>
      </c>
      <c r="D10" s="189">
        <v>1</v>
      </c>
      <c r="E10" s="224">
        <v>1</v>
      </c>
      <c r="F10" s="189">
        <v>6</v>
      </c>
      <c r="G10" s="189">
        <f>D10*E10*F10</f>
        <v>6</v>
      </c>
      <c r="H10" s="135">
        <f>VLOOKUP($C10,REC_INS!$B$3:$F$88,5,FALSE)</f>
        <v>11999.17</v>
      </c>
      <c r="I10" s="191">
        <f>G10*H10</f>
        <v>71995.02</v>
      </c>
    </row>
    <row r="11" spans="2:9" ht="15">
      <c r="B11" s="222" t="str">
        <f>VLOOKUP($C11,REC_INS!$B$2:$F$447,2,FALSE)</f>
        <v>Técnico ambiental </v>
      </c>
      <c r="C11" s="188" t="s">
        <v>206</v>
      </c>
      <c r="D11" s="189">
        <v>1</v>
      </c>
      <c r="E11" s="224">
        <v>1</v>
      </c>
      <c r="F11" s="189">
        <v>6</v>
      </c>
      <c r="G11" s="189">
        <f>D11*E11*F11</f>
        <v>6</v>
      </c>
      <c r="H11" s="135">
        <f>VLOOKUP($C11,REC_INS!$B$3:$F$88,5,FALSE)</f>
        <v>5293.49</v>
      </c>
      <c r="I11" s="191">
        <f>G11*H11</f>
        <v>31760.94</v>
      </c>
    </row>
    <row r="12" spans="2:9" ht="6" customHeight="1">
      <c r="B12" s="225"/>
      <c r="C12" s="193"/>
      <c r="D12" s="193"/>
      <c r="E12" s="226"/>
      <c r="F12" s="194"/>
      <c r="G12" s="194"/>
      <c r="H12" s="195"/>
      <c r="I12" s="196"/>
    </row>
    <row r="13" spans="2:9" ht="15">
      <c r="B13" s="197"/>
      <c r="C13" s="180"/>
      <c r="D13" s="180"/>
      <c r="E13" s="180"/>
      <c r="F13" s="180"/>
      <c r="G13" s="227"/>
      <c r="H13" s="205" t="s">
        <v>222</v>
      </c>
      <c r="I13" s="250">
        <f>SUM(I9:I12)</f>
        <v>271516.92</v>
      </c>
    </row>
    <row r="14" spans="2:9" ht="6" customHeight="1">
      <c r="B14" s="159"/>
      <c r="C14" s="160"/>
      <c r="D14" s="160"/>
      <c r="E14" s="160"/>
      <c r="F14" s="160"/>
      <c r="G14" s="160"/>
      <c r="H14" s="160"/>
      <c r="I14" s="161"/>
    </row>
    <row r="15" spans="2:9" ht="25.5">
      <c r="B15" s="399" t="s">
        <v>1</v>
      </c>
      <c r="C15" s="401" t="s">
        <v>2</v>
      </c>
      <c r="D15" s="401" t="s">
        <v>22</v>
      </c>
      <c r="E15" s="405" t="s">
        <v>8</v>
      </c>
      <c r="F15" s="157" t="s">
        <v>16</v>
      </c>
      <c r="G15" s="157" t="s">
        <v>13</v>
      </c>
      <c r="H15" s="157" t="s">
        <v>3</v>
      </c>
      <c r="I15" s="158" t="s">
        <v>4</v>
      </c>
    </row>
    <row r="16" spans="2:9" ht="15">
      <c r="B16" s="400"/>
      <c r="C16" s="402"/>
      <c r="D16" s="402"/>
      <c r="E16" s="406"/>
      <c r="F16" s="125" t="s">
        <v>17</v>
      </c>
      <c r="G16" s="125" t="s">
        <v>18</v>
      </c>
      <c r="H16" s="125" t="s">
        <v>19</v>
      </c>
      <c r="I16" s="126" t="s">
        <v>20</v>
      </c>
    </row>
    <row r="17" spans="2:9" ht="15">
      <c r="B17" s="415" t="s">
        <v>26</v>
      </c>
      <c r="C17" s="416"/>
      <c r="D17" s="416"/>
      <c r="E17" s="416"/>
      <c r="F17" s="416"/>
      <c r="G17" s="416"/>
      <c r="H17" s="416"/>
      <c r="I17" s="417"/>
    </row>
    <row r="18" spans="2:9" ht="6" customHeight="1">
      <c r="B18" s="173"/>
      <c r="C18" s="174"/>
      <c r="D18" s="174"/>
      <c r="E18" s="174"/>
      <c r="F18" s="175"/>
      <c r="G18" s="175"/>
      <c r="H18" s="176"/>
      <c r="I18" s="204"/>
    </row>
    <row r="19" spans="2:9" ht="15">
      <c r="B19" s="159"/>
      <c r="C19" s="160"/>
      <c r="D19" s="160"/>
      <c r="E19" s="160"/>
      <c r="F19" s="160"/>
      <c r="G19" s="160"/>
      <c r="H19" s="178" t="s">
        <v>223</v>
      </c>
      <c r="I19" s="251">
        <f>SUM(I18:I18)</f>
        <v>0</v>
      </c>
    </row>
    <row r="20" spans="2:9" ht="6" customHeight="1">
      <c r="B20" s="159"/>
      <c r="C20" s="160"/>
      <c r="D20" s="160"/>
      <c r="E20" s="160"/>
      <c r="F20" s="160"/>
      <c r="G20" s="160"/>
      <c r="H20" s="180"/>
      <c r="I20" s="252"/>
    </row>
    <row r="21" spans="2:9" ht="15">
      <c r="B21" s="415" t="s">
        <v>260</v>
      </c>
      <c r="C21" s="416"/>
      <c r="D21" s="416"/>
      <c r="E21" s="416"/>
      <c r="F21" s="416"/>
      <c r="G21" s="416"/>
      <c r="H21" s="416"/>
      <c r="I21" s="417"/>
    </row>
    <row r="22" spans="2:9" ht="20.25" customHeight="1">
      <c r="B22" s="182" t="s">
        <v>320</v>
      </c>
      <c r="C22" s="183" t="s">
        <v>218</v>
      </c>
      <c r="D22" s="183" t="s">
        <v>63</v>
      </c>
      <c r="E22" s="183" t="s">
        <v>321</v>
      </c>
      <c r="F22" s="184">
        <v>25</v>
      </c>
      <c r="G22" s="184">
        <f>F9</f>
        <v>6</v>
      </c>
      <c r="H22" s="185">
        <v>40.05</v>
      </c>
      <c r="I22" s="186">
        <f>H22*G22*F22</f>
        <v>6007.5</v>
      </c>
    </row>
    <row r="23" spans="2:9" ht="21.75" customHeight="1">
      <c r="B23" s="187" t="s">
        <v>322</v>
      </c>
      <c r="C23" s="188" t="s">
        <v>219</v>
      </c>
      <c r="D23" s="188" t="s">
        <v>63</v>
      </c>
      <c r="E23" s="189" t="s">
        <v>323</v>
      </c>
      <c r="F23" s="189">
        <f>SUM(D9:D11)+SUM('P 05B'!E9:E12)</f>
        <v>7</v>
      </c>
      <c r="G23" s="189">
        <f>F9</f>
        <v>6</v>
      </c>
      <c r="H23" s="190">
        <v>529.1</v>
      </c>
      <c r="I23" s="191">
        <f>H23*G23*F23</f>
        <v>22222.200000000004</v>
      </c>
    </row>
    <row r="24" spans="2:9" ht="18.75" customHeight="1">
      <c r="B24" s="187" t="s">
        <v>324</v>
      </c>
      <c r="C24" s="188" t="s">
        <v>221</v>
      </c>
      <c r="D24" s="188" t="s">
        <v>63</v>
      </c>
      <c r="E24" s="189" t="s">
        <v>323</v>
      </c>
      <c r="F24" s="189">
        <f>F23</f>
        <v>7</v>
      </c>
      <c r="G24" s="189">
        <f>F9</f>
        <v>6</v>
      </c>
      <c r="H24" s="190">
        <v>124.5</v>
      </c>
      <c r="I24" s="191">
        <f>H24*G24*F24</f>
        <v>5229</v>
      </c>
    </row>
    <row r="25" spans="2:9" ht="6" customHeight="1">
      <c r="B25" s="253"/>
      <c r="C25" s="254"/>
      <c r="D25" s="254"/>
      <c r="E25" s="254"/>
      <c r="F25" s="255"/>
      <c r="G25" s="255"/>
      <c r="H25" s="256"/>
      <c r="I25" s="257"/>
    </row>
    <row r="26" spans="2:9" ht="15">
      <c r="B26" s="396" t="s">
        <v>261</v>
      </c>
      <c r="C26" s="397" t="s">
        <v>27</v>
      </c>
      <c r="D26" s="397" t="s">
        <v>27</v>
      </c>
      <c r="E26" s="397" t="s">
        <v>27</v>
      </c>
      <c r="F26" s="397" t="s">
        <v>27</v>
      </c>
      <c r="G26" s="397" t="s">
        <v>27</v>
      </c>
      <c r="H26" s="398" t="s">
        <v>27</v>
      </c>
      <c r="I26" s="251">
        <f>SUM(I22:I24)</f>
        <v>33458.700000000004</v>
      </c>
    </row>
    <row r="27" spans="2:9" ht="6" customHeight="1">
      <c r="B27" s="197"/>
      <c r="C27" s="180"/>
      <c r="D27" s="180"/>
      <c r="E27" s="180"/>
      <c r="F27" s="180"/>
      <c r="G27" s="180"/>
      <c r="H27" s="180"/>
      <c r="I27" s="252"/>
    </row>
    <row r="28" spans="2:9" ht="15">
      <c r="B28" s="198" t="s">
        <v>21</v>
      </c>
      <c r="C28" s="199"/>
      <c r="D28" s="199"/>
      <c r="E28" s="199"/>
      <c r="F28" s="200" t="s">
        <v>279</v>
      </c>
      <c r="G28" s="199" t="s">
        <v>280</v>
      </c>
      <c r="H28" s="199"/>
      <c r="I28" s="201"/>
    </row>
    <row r="29" spans="2:9" ht="15">
      <c r="B29" s="258"/>
      <c r="C29" s="208"/>
      <c r="D29" s="208"/>
      <c r="E29" s="208"/>
      <c r="F29" s="209"/>
      <c r="G29" s="209"/>
      <c r="H29" s="259"/>
      <c r="I29" s="212"/>
    </row>
    <row r="30" spans="2:9" ht="15">
      <c r="B30" s="198"/>
      <c r="C30" s="199"/>
      <c r="D30" s="199"/>
      <c r="E30" s="199"/>
      <c r="F30" s="199"/>
      <c r="G30" s="199"/>
      <c r="H30" s="205" t="s">
        <v>224</v>
      </c>
      <c r="I30" s="250">
        <f>SUM(I29:I29)</f>
        <v>0</v>
      </c>
    </row>
    <row r="31" spans="2:9" ht="6" customHeight="1">
      <c r="B31" s="197"/>
      <c r="C31" s="180"/>
      <c r="D31" s="180"/>
      <c r="E31" s="180"/>
      <c r="F31" s="180"/>
      <c r="G31" s="160"/>
      <c r="H31" s="160"/>
      <c r="I31" s="252"/>
    </row>
    <row r="32" spans="2:9" ht="15">
      <c r="B32" s="159"/>
      <c r="C32" s="160"/>
      <c r="D32" s="160"/>
      <c r="E32" s="160"/>
      <c r="F32" s="160"/>
      <c r="G32" s="160"/>
      <c r="H32" s="178" t="s">
        <v>225</v>
      </c>
      <c r="I32" s="251">
        <f>I30+I26+I19+I13</f>
        <v>304975.62</v>
      </c>
    </row>
    <row r="33" spans="2:9" ht="15">
      <c r="B33" s="207"/>
      <c r="C33" s="208"/>
      <c r="D33" s="208"/>
      <c r="E33" s="208"/>
      <c r="F33" s="209"/>
      <c r="G33" s="210" t="s">
        <v>262</v>
      </c>
      <c r="H33" s="235">
        <f>BDI!$D$22</f>
        <v>0.4357</v>
      </c>
      <c r="I33" s="212">
        <f>I32*H33</f>
        <v>132877.877634</v>
      </c>
    </row>
    <row r="34" spans="2:9" ht="15.75" thickBot="1">
      <c r="B34" s="213"/>
      <c r="C34" s="214"/>
      <c r="D34" s="214"/>
      <c r="E34" s="214"/>
      <c r="F34" s="214"/>
      <c r="G34" s="214"/>
      <c r="H34" s="215" t="s">
        <v>259</v>
      </c>
      <c r="I34" s="260">
        <f>SUM(I32:I33)</f>
        <v>437853.497634</v>
      </c>
    </row>
    <row r="35" spans="2:9" ht="15.75" thickBot="1">
      <c r="B35" s="213"/>
      <c r="C35" s="214"/>
      <c r="D35" s="214"/>
      <c r="E35" s="214"/>
      <c r="F35" s="214"/>
      <c r="G35" s="218"/>
      <c r="H35" s="215" t="str">
        <f>"(H) TOTAL MENSAL (G/"&amp;$G$9&amp;")"</f>
        <v>(H) TOTAL MENSAL (G/6)</v>
      </c>
      <c r="I35" s="260">
        <f>I34/F9</f>
        <v>72975.582939</v>
      </c>
    </row>
  </sheetData>
  <sheetProtection/>
  <mergeCells count="12">
    <mergeCell ref="B6:B7"/>
    <mergeCell ref="C6:C7"/>
    <mergeCell ref="B2:I2"/>
    <mergeCell ref="B5:I5"/>
    <mergeCell ref="C3:I3"/>
    <mergeCell ref="B26:H26"/>
    <mergeCell ref="B15:B16"/>
    <mergeCell ref="C15:C16"/>
    <mergeCell ref="D15:D16"/>
    <mergeCell ref="E15:E16"/>
    <mergeCell ref="B17:I17"/>
    <mergeCell ref="B21:I2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41"/>
  <sheetViews>
    <sheetView showGridLines="0" tabSelected="1" zoomScalePageLayoutView="0" workbookViewId="0" topLeftCell="A1">
      <selection activeCell="B2" sqref="B2:J41"/>
    </sheetView>
  </sheetViews>
  <sheetFormatPr defaultColWidth="9.140625" defaultRowHeight="15"/>
  <cols>
    <col min="1" max="1" width="1.7109375" style="0" customWidth="1"/>
    <col min="2" max="2" width="32.140625" style="0" customWidth="1"/>
    <col min="3" max="3" width="13.421875" style="0" bestFit="1" customWidth="1"/>
    <col min="4" max="4" width="24.7109375" style="0" customWidth="1"/>
    <col min="5" max="5" width="12.7109375" style="0" bestFit="1" customWidth="1"/>
    <col min="6" max="6" width="16.7109375" style="0" customWidth="1"/>
    <col min="8" max="8" width="13.00390625" style="0" customWidth="1"/>
    <col min="9" max="9" width="31.00390625" style="0" bestFit="1" customWidth="1"/>
    <col min="10" max="10" width="15.28125" style="0" bestFit="1" customWidth="1"/>
    <col min="14" max="17" width="12.57421875" style="0" bestFit="1" customWidth="1"/>
  </cols>
  <sheetData>
    <row r="1" ht="15.75" thickBot="1"/>
    <row r="2" spans="2:10" s="1" customFormat="1" ht="15.75">
      <c r="B2" s="393" t="s">
        <v>281</v>
      </c>
      <c r="C2" s="394"/>
      <c r="D2" s="394"/>
      <c r="E2" s="394"/>
      <c r="F2" s="394"/>
      <c r="G2" s="394"/>
      <c r="H2" s="394"/>
      <c r="I2" s="394"/>
      <c r="J2" s="395"/>
    </row>
    <row r="3" spans="2:10" s="1" customFormat="1" ht="18">
      <c r="B3" s="117" t="str">
        <f>DEMO!C23</f>
        <v>PRODUTO 05B</v>
      </c>
      <c r="C3" s="410" t="str">
        <f>DEMO!D23</f>
        <v>EXECUÇÃO DOS PROGRAMAS AMBIENTAIS</v>
      </c>
      <c r="D3" s="410"/>
      <c r="E3" s="410"/>
      <c r="F3" s="410"/>
      <c r="G3" s="410"/>
      <c r="H3" s="410"/>
      <c r="I3" s="410"/>
      <c r="J3" s="411"/>
    </row>
    <row r="4" spans="2:10" s="1" customFormat="1" ht="18">
      <c r="B4" s="118"/>
      <c r="C4" s="119"/>
      <c r="D4" s="119"/>
      <c r="E4" s="119"/>
      <c r="F4" s="119"/>
      <c r="G4" s="119"/>
      <c r="H4" s="119"/>
      <c r="I4" s="120" t="s">
        <v>0</v>
      </c>
      <c r="J4" s="121">
        <v>44378</v>
      </c>
    </row>
    <row r="5" spans="2:10" ht="15.75">
      <c r="B5" s="407" t="s">
        <v>337</v>
      </c>
      <c r="C5" s="408"/>
      <c r="D5" s="408"/>
      <c r="E5" s="408"/>
      <c r="F5" s="408"/>
      <c r="G5" s="408"/>
      <c r="H5" s="408"/>
      <c r="I5" s="408"/>
      <c r="J5" s="409"/>
    </row>
    <row r="6" spans="2:10" ht="25.5">
      <c r="B6" s="399" t="s">
        <v>1</v>
      </c>
      <c r="C6" s="403" t="s">
        <v>2</v>
      </c>
      <c r="D6" s="403" t="s">
        <v>29</v>
      </c>
      <c r="E6" s="122" t="s">
        <v>9</v>
      </c>
      <c r="F6" s="123" t="s">
        <v>12</v>
      </c>
      <c r="G6" s="123" t="s">
        <v>13</v>
      </c>
      <c r="H6" s="123" t="s">
        <v>62</v>
      </c>
      <c r="I6" s="123" t="s">
        <v>24</v>
      </c>
      <c r="J6" s="124" t="s">
        <v>4</v>
      </c>
    </row>
    <row r="7" spans="2:10" ht="15">
      <c r="B7" s="400"/>
      <c r="C7" s="404"/>
      <c r="D7" s="404"/>
      <c r="E7" s="125" t="s">
        <v>5</v>
      </c>
      <c r="F7" s="125" t="s">
        <v>6</v>
      </c>
      <c r="G7" s="125" t="s">
        <v>7</v>
      </c>
      <c r="H7" s="125" t="s">
        <v>14</v>
      </c>
      <c r="I7" s="125" t="s">
        <v>10</v>
      </c>
      <c r="J7" s="126" t="s">
        <v>15</v>
      </c>
    </row>
    <row r="8" spans="2:10" ht="15">
      <c r="B8" s="159" t="s">
        <v>28</v>
      </c>
      <c r="C8" s="160"/>
      <c r="D8" s="160"/>
      <c r="E8" s="160"/>
      <c r="F8" s="160"/>
      <c r="G8" s="160"/>
      <c r="H8" s="160"/>
      <c r="I8" s="160"/>
      <c r="J8" s="161"/>
    </row>
    <row r="9" spans="2:10" ht="25.5">
      <c r="B9" s="219" t="str">
        <f>VLOOKUP($C9,REC_INS!$B$2:$F$447,2,FALSE)</f>
        <v>Biólogo sênior </v>
      </c>
      <c r="C9" s="183" t="s">
        <v>104</v>
      </c>
      <c r="D9" s="220" t="s">
        <v>30</v>
      </c>
      <c r="E9" s="165">
        <v>1</v>
      </c>
      <c r="F9" s="236">
        <v>1</v>
      </c>
      <c r="G9" s="165">
        <v>6</v>
      </c>
      <c r="H9" s="165">
        <f>E9*F9*G9</f>
        <v>6</v>
      </c>
      <c r="I9" s="135">
        <f>VLOOKUP($C9,REC_INS!$B$3:$F$88,5,FALSE)</f>
        <v>11999.17</v>
      </c>
      <c r="J9" s="186">
        <f>H9*I9*F9</f>
        <v>71995.02</v>
      </c>
    </row>
    <row r="10" spans="2:10" ht="25.5">
      <c r="B10" s="222" t="str">
        <f>VLOOKUP($C10,REC_INS!$B$2:$F$447,2,FALSE)</f>
        <v>Biólogo sênior </v>
      </c>
      <c r="C10" s="188" t="s">
        <v>104</v>
      </c>
      <c r="D10" s="223" t="s">
        <v>336</v>
      </c>
      <c r="E10" s="170">
        <v>1</v>
      </c>
      <c r="F10" s="238">
        <v>1</v>
      </c>
      <c r="G10" s="170">
        <v>6</v>
      </c>
      <c r="H10" s="170">
        <f>E10*F10*G10</f>
        <v>6</v>
      </c>
      <c r="I10" s="135">
        <f>VLOOKUP($C10,REC_INS!$B$3:$F$88,5,FALSE)</f>
        <v>11999.17</v>
      </c>
      <c r="J10" s="191">
        <f>H10*I10*F10</f>
        <v>71995.02</v>
      </c>
    </row>
    <row r="11" spans="2:10" ht="51">
      <c r="B11" s="222" t="str">
        <f>VLOOKUP($C11,REC_INS!$B$2:$F$447,2,FALSE)</f>
        <v>Historiador/Sociólogo sênior </v>
      </c>
      <c r="C11" s="188" t="s">
        <v>166</v>
      </c>
      <c r="D11" s="223" t="s">
        <v>342</v>
      </c>
      <c r="E11" s="170">
        <v>1</v>
      </c>
      <c r="F11" s="238">
        <v>1</v>
      </c>
      <c r="G11" s="170">
        <v>6</v>
      </c>
      <c r="H11" s="170">
        <f>E11*F11*G11</f>
        <v>6</v>
      </c>
      <c r="I11" s="135">
        <f>VLOOKUP($C11,REC_INS!$B$3:$F$88,5,FALSE)</f>
        <v>11599.41</v>
      </c>
      <c r="J11" s="191">
        <f>H11*I11*F11</f>
        <v>69596.45999999999</v>
      </c>
    </row>
    <row r="12" spans="2:10" ht="38.25">
      <c r="B12" s="222" t="str">
        <f>VLOOKUP($C12,REC_INS!$B$2:$F$447,2,FALSE)</f>
        <v>Biólogo pleno </v>
      </c>
      <c r="C12" s="188" t="s">
        <v>102</v>
      </c>
      <c r="D12" s="223" t="s">
        <v>343</v>
      </c>
      <c r="E12" s="170">
        <v>1</v>
      </c>
      <c r="F12" s="238">
        <v>1</v>
      </c>
      <c r="G12" s="170">
        <v>6</v>
      </c>
      <c r="H12" s="170">
        <f>E12*F12*G12</f>
        <v>6</v>
      </c>
      <c r="I12" s="135">
        <f>VLOOKUP($C12,REC_INS!$B$3:$F$88,5,FALSE)</f>
        <v>7604.89</v>
      </c>
      <c r="J12" s="191">
        <f>H12*I12*F12</f>
        <v>45629.340000000004</v>
      </c>
    </row>
    <row r="13" spans="2:10" ht="15">
      <c r="B13" s="197"/>
      <c r="C13" s="180"/>
      <c r="D13" s="180"/>
      <c r="E13" s="180"/>
      <c r="F13" s="180"/>
      <c r="G13" s="180"/>
      <c r="H13" s="227"/>
      <c r="I13" s="205" t="s">
        <v>222</v>
      </c>
      <c r="J13" s="206">
        <f>SUM(J9:J12)</f>
        <v>259215.84</v>
      </c>
    </row>
    <row r="14" spans="2:10" ht="6" customHeight="1">
      <c r="B14" s="159"/>
      <c r="C14" s="160"/>
      <c r="D14" s="160"/>
      <c r="E14" s="160"/>
      <c r="F14" s="160"/>
      <c r="G14" s="160"/>
      <c r="H14" s="160"/>
      <c r="I14" s="160"/>
      <c r="J14" s="161"/>
    </row>
    <row r="15" spans="2:10" ht="15">
      <c r="B15" s="399" t="s">
        <v>1</v>
      </c>
      <c r="C15" s="401" t="s">
        <v>2</v>
      </c>
      <c r="D15" s="403" t="s">
        <v>29</v>
      </c>
      <c r="E15" s="401" t="s">
        <v>22</v>
      </c>
      <c r="F15" s="405" t="s">
        <v>8</v>
      </c>
      <c r="G15" s="157" t="s">
        <v>55</v>
      </c>
      <c r="H15" s="157" t="s">
        <v>13</v>
      </c>
      <c r="I15" s="157" t="s">
        <v>3</v>
      </c>
      <c r="J15" s="158" t="s">
        <v>4</v>
      </c>
    </row>
    <row r="16" spans="2:10" ht="15">
      <c r="B16" s="400"/>
      <c r="C16" s="402"/>
      <c r="D16" s="404"/>
      <c r="E16" s="402"/>
      <c r="F16" s="406"/>
      <c r="G16" s="125" t="s">
        <v>17</v>
      </c>
      <c r="H16" s="125" t="s">
        <v>18</v>
      </c>
      <c r="I16" s="125" t="s">
        <v>19</v>
      </c>
      <c r="J16" s="126" t="s">
        <v>20</v>
      </c>
    </row>
    <row r="17" spans="2:10" ht="15">
      <c r="B17" s="415" t="s">
        <v>26</v>
      </c>
      <c r="C17" s="416"/>
      <c r="D17" s="416"/>
      <c r="E17" s="416"/>
      <c r="F17" s="416"/>
      <c r="G17" s="416"/>
      <c r="H17" s="416"/>
      <c r="I17" s="416"/>
      <c r="J17" s="417"/>
    </row>
    <row r="18" spans="2:10" ht="15">
      <c r="B18" s="230"/>
      <c r="C18" s="164"/>
      <c r="D18" s="164"/>
      <c r="E18" s="164"/>
      <c r="F18" s="164"/>
      <c r="G18" s="165"/>
      <c r="H18" s="165"/>
      <c r="I18" s="166"/>
      <c r="J18" s="167"/>
    </row>
    <row r="19" spans="2:10" ht="25.5" customHeight="1">
      <c r="B19" s="230" t="str">
        <f>'P 01'!B20</f>
        <v>Embarcação de transporte de pessoal e apoio logístico - 130 kW</v>
      </c>
      <c r="C19" s="164" t="s">
        <v>265</v>
      </c>
      <c r="D19" s="164" t="s">
        <v>357</v>
      </c>
      <c r="E19" s="164" t="s">
        <v>31</v>
      </c>
      <c r="F19" s="164" t="s">
        <v>23</v>
      </c>
      <c r="G19" s="165">
        <f>$E$10</f>
        <v>1</v>
      </c>
      <c r="H19" s="165">
        <v>6</v>
      </c>
      <c r="I19" s="166">
        <f>110*'P 01'!H20</f>
        <v>10033.5114</v>
      </c>
      <c r="J19" s="167">
        <f aca="true" t="shared" si="0" ref="J19:J24">I19*H19*G19</f>
        <v>60201.0684</v>
      </c>
    </row>
    <row r="20" spans="2:10" ht="15">
      <c r="B20" s="168" t="s">
        <v>369</v>
      </c>
      <c r="C20" s="169" t="s">
        <v>358</v>
      </c>
      <c r="D20" s="169" t="s">
        <v>359</v>
      </c>
      <c r="E20" s="169" t="s">
        <v>360</v>
      </c>
      <c r="F20" s="169" t="s">
        <v>371</v>
      </c>
      <c r="G20" s="170">
        <v>60</v>
      </c>
      <c r="H20" s="170">
        <v>1</v>
      </c>
      <c r="I20" s="234">
        <v>445</v>
      </c>
      <c r="J20" s="172">
        <f t="shared" si="0"/>
        <v>26700</v>
      </c>
    </row>
    <row r="21" spans="2:10" ht="25.5">
      <c r="B21" s="168" t="s">
        <v>367</v>
      </c>
      <c r="C21" s="169" t="s">
        <v>361</v>
      </c>
      <c r="D21" s="169" t="s">
        <v>359</v>
      </c>
      <c r="E21" s="169" t="s">
        <v>360</v>
      </c>
      <c r="F21" s="169" t="s">
        <v>371</v>
      </c>
      <c r="G21" s="170">
        <v>60</v>
      </c>
      <c r="H21" s="170">
        <v>1</v>
      </c>
      <c r="I21" s="234">
        <v>975</v>
      </c>
      <c r="J21" s="172">
        <f t="shared" si="0"/>
        <v>58500</v>
      </c>
    </row>
    <row r="22" spans="2:10" ht="15">
      <c r="B22" s="168" t="s">
        <v>365</v>
      </c>
      <c r="C22" s="169" t="s">
        <v>362</v>
      </c>
      <c r="D22" s="169" t="s">
        <v>359</v>
      </c>
      <c r="E22" s="169" t="s">
        <v>360</v>
      </c>
      <c r="F22" s="169" t="s">
        <v>371</v>
      </c>
      <c r="G22" s="170">
        <v>60</v>
      </c>
      <c r="H22" s="170">
        <v>1</v>
      </c>
      <c r="I22" s="234">
        <v>200</v>
      </c>
      <c r="J22" s="172">
        <f t="shared" si="0"/>
        <v>12000</v>
      </c>
    </row>
    <row r="23" spans="2:10" ht="15">
      <c r="B23" s="168" t="s">
        <v>366</v>
      </c>
      <c r="C23" s="169" t="s">
        <v>363</v>
      </c>
      <c r="D23" s="169" t="s">
        <v>359</v>
      </c>
      <c r="E23" s="169" t="s">
        <v>360</v>
      </c>
      <c r="F23" s="169" t="s">
        <v>371</v>
      </c>
      <c r="G23" s="170">
        <v>60</v>
      </c>
      <c r="H23" s="170">
        <v>1</v>
      </c>
      <c r="I23" s="234">
        <v>200</v>
      </c>
      <c r="J23" s="172">
        <f t="shared" si="0"/>
        <v>12000</v>
      </c>
    </row>
    <row r="24" spans="2:10" ht="15">
      <c r="B24" s="168" t="s">
        <v>370</v>
      </c>
      <c r="C24" s="169" t="s">
        <v>364</v>
      </c>
      <c r="D24" s="169" t="s">
        <v>359</v>
      </c>
      <c r="E24" s="169" t="s">
        <v>360</v>
      </c>
      <c r="F24" s="169" t="s">
        <v>371</v>
      </c>
      <c r="G24" s="170">
        <v>60</v>
      </c>
      <c r="H24" s="170">
        <v>1</v>
      </c>
      <c r="I24" s="234">
        <v>200</v>
      </c>
      <c r="J24" s="172">
        <f t="shared" si="0"/>
        <v>12000</v>
      </c>
    </row>
    <row r="25" spans="2:10" ht="15">
      <c r="B25" s="168"/>
      <c r="C25" s="169"/>
      <c r="D25" s="169"/>
      <c r="E25" s="169"/>
      <c r="F25" s="169"/>
      <c r="G25" s="170"/>
      <c r="H25" s="170"/>
      <c r="I25" s="234"/>
      <c r="J25" s="172"/>
    </row>
    <row r="26" spans="2:10" ht="6" customHeight="1">
      <c r="B26" s="173"/>
      <c r="C26" s="174"/>
      <c r="D26" s="174"/>
      <c r="E26" s="174"/>
      <c r="F26" s="174"/>
      <c r="G26" s="175"/>
      <c r="H26" s="175"/>
      <c r="I26" s="176"/>
      <c r="J26" s="204"/>
    </row>
    <row r="27" spans="2:10" ht="15">
      <c r="B27" s="159"/>
      <c r="C27" s="160"/>
      <c r="D27" s="160"/>
      <c r="E27" s="160"/>
      <c r="F27" s="160"/>
      <c r="G27" s="160"/>
      <c r="H27" s="160"/>
      <c r="I27" s="178" t="s">
        <v>223</v>
      </c>
      <c r="J27" s="179">
        <f>SUM(J18:J26)</f>
        <v>181401.0684</v>
      </c>
    </row>
    <row r="28" spans="2:10" ht="6" customHeight="1">
      <c r="B28" s="159"/>
      <c r="C28" s="160"/>
      <c r="D28" s="160"/>
      <c r="E28" s="160"/>
      <c r="F28" s="160"/>
      <c r="G28" s="160"/>
      <c r="H28" s="160"/>
      <c r="I28" s="180"/>
      <c r="J28" s="181"/>
    </row>
    <row r="29" spans="2:10" ht="15">
      <c r="B29" s="415" t="s">
        <v>260</v>
      </c>
      <c r="C29" s="416"/>
      <c r="D29" s="416"/>
      <c r="E29" s="416"/>
      <c r="F29" s="416"/>
      <c r="G29" s="416"/>
      <c r="H29" s="416"/>
      <c r="I29" s="416"/>
      <c r="J29" s="417"/>
    </row>
    <row r="30" spans="2:10" ht="15">
      <c r="B30" s="247"/>
      <c r="C30" s="248"/>
      <c r="D30" s="248"/>
      <c r="E30" s="248"/>
      <c r="F30" s="248"/>
      <c r="G30" s="248"/>
      <c r="H30" s="248"/>
      <c r="I30" s="248"/>
      <c r="J30" s="249"/>
    </row>
    <row r="31" spans="2:10" ht="6" customHeight="1">
      <c r="B31" s="192"/>
      <c r="C31" s="193"/>
      <c r="D31" s="193"/>
      <c r="E31" s="193"/>
      <c r="F31" s="193"/>
      <c r="G31" s="194"/>
      <c r="H31" s="194"/>
      <c r="I31" s="195"/>
      <c r="J31" s="242"/>
    </row>
    <row r="32" spans="2:10" ht="15">
      <c r="B32" s="396" t="s">
        <v>261</v>
      </c>
      <c r="C32" s="397" t="s">
        <v>27</v>
      </c>
      <c r="D32" s="397"/>
      <c r="E32" s="397" t="s">
        <v>27</v>
      </c>
      <c r="F32" s="397" t="s">
        <v>27</v>
      </c>
      <c r="G32" s="397" t="s">
        <v>27</v>
      </c>
      <c r="H32" s="397" t="s">
        <v>27</v>
      </c>
      <c r="I32" s="398" t="s">
        <v>27</v>
      </c>
      <c r="J32" s="243">
        <f>SUM(J30:J31)</f>
        <v>0</v>
      </c>
    </row>
    <row r="33" spans="2:10" ht="6" customHeight="1">
      <c r="B33" s="197"/>
      <c r="C33" s="180"/>
      <c r="D33" s="180"/>
      <c r="E33" s="180"/>
      <c r="F33" s="180"/>
      <c r="G33" s="180"/>
      <c r="H33" s="180"/>
      <c r="I33" s="180"/>
      <c r="J33" s="181"/>
    </row>
    <row r="34" spans="2:10" ht="15">
      <c r="B34" s="198" t="s">
        <v>21</v>
      </c>
      <c r="C34" s="199"/>
      <c r="D34" s="199"/>
      <c r="E34" s="199"/>
      <c r="F34" s="199"/>
      <c r="G34" s="200" t="s">
        <v>279</v>
      </c>
      <c r="H34" s="199" t="s">
        <v>280</v>
      </c>
      <c r="I34" s="199"/>
      <c r="J34" s="201"/>
    </row>
    <row r="35" spans="2:10" ht="15">
      <c r="B35" s="258"/>
      <c r="C35" s="208"/>
      <c r="D35" s="261"/>
      <c r="E35" s="208"/>
      <c r="F35" s="208"/>
      <c r="G35" s="209"/>
      <c r="H35" s="209"/>
      <c r="I35" s="259"/>
      <c r="J35" s="212"/>
    </row>
    <row r="36" spans="2:10" ht="15">
      <c r="B36" s="198"/>
      <c r="C36" s="199"/>
      <c r="D36" s="199"/>
      <c r="E36" s="199"/>
      <c r="F36" s="199"/>
      <c r="G36" s="199"/>
      <c r="H36" s="199"/>
      <c r="I36" s="205" t="s">
        <v>224</v>
      </c>
      <c r="J36" s="206">
        <f>SUM(J35:J35)</f>
        <v>0</v>
      </c>
    </row>
    <row r="37" spans="2:10" ht="6" customHeight="1">
      <c r="B37" s="197"/>
      <c r="C37" s="180"/>
      <c r="D37" s="180"/>
      <c r="E37" s="180"/>
      <c r="F37" s="180"/>
      <c r="G37" s="180"/>
      <c r="H37" s="160"/>
      <c r="I37" s="160"/>
      <c r="J37" s="181"/>
    </row>
    <row r="38" spans="2:10" ht="15">
      <c r="B38" s="159"/>
      <c r="C38" s="160"/>
      <c r="D38" s="160"/>
      <c r="E38" s="160"/>
      <c r="F38" s="160"/>
      <c r="G38" s="160"/>
      <c r="H38" s="160"/>
      <c r="I38" s="178" t="s">
        <v>225</v>
      </c>
      <c r="J38" s="179">
        <f>J36+J32+J27+J13</f>
        <v>440616.90839999996</v>
      </c>
    </row>
    <row r="39" spans="2:10" ht="15">
      <c r="B39" s="207"/>
      <c r="C39" s="208"/>
      <c r="D39" s="208"/>
      <c r="E39" s="208"/>
      <c r="F39" s="208"/>
      <c r="G39" s="209"/>
      <c r="H39" s="210" t="s">
        <v>262</v>
      </c>
      <c r="I39" s="235">
        <f>BDI!$D$22</f>
        <v>0.4357</v>
      </c>
      <c r="J39" s="212">
        <f>J38*I39</f>
        <v>191976.78698987997</v>
      </c>
    </row>
    <row r="40" spans="2:10" ht="15.75" thickBot="1">
      <c r="B40" s="213"/>
      <c r="C40" s="214"/>
      <c r="D40" s="214"/>
      <c r="E40" s="214"/>
      <c r="F40" s="214"/>
      <c r="G40" s="214"/>
      <c r="H40" s="214"/>
      <c r="I40" s="215" t="s">
        <v>259</v>
      </c>
      <c r="J40" s="216">
        <f>SUM(J38:J39)</f>
        <v>632593.6953898799</v>
      </c>
    </row>
    <row r="41" spans="2:10" ht="15.75" thickBot="1">
      <c r="B41" s="213"/>
      <c r="C41" s="214"/>
      <c r="D41" s="214"/>
      <c r="E41" s="214"/>
      <c r="F41" s="214"/>
      <c r="G41" s="214"/>
      <c r="H41" s="218"/>
      <c r="I41" s="215" t="str">
        <f>"(H) TOTAL MENSAL (G/"&amp;$G$9&amp;")"</f>
        <v>(H) TOTAL MENSAL (G/6)</v>
      </c>
      <c r="J41" s="216">
        <f>J40/$G$9</f>
        <v>105432.28256497998</v>
      </c>
    </row>
  </sheetData>
  <sheetProtection/>
  <mergeCells count="14">
    <mergeCell ref="B6:B7"/>
    <mergeCell ref="C6:C7"/>
    <mergeCell ref="D6:D7"/>
    <mergeCell ref="B2:J2"/>
    <mergeCell ref="B5:J5"/>
    <mergeCell ref="C3:J3"/>
    <mergeCell ref="B29:J29"/>
    <mergeCell ref="B32:I32"/>
    <mergeCell ref="B15:B16"/>
    <mergeCell ref="C15:C16"/>
    <mergeCell ref="D15:D16"/>
    <mergeCell ref="E15:E16"/>
    <mergeCell ref="F15:F16"/>
    <mergeCell ref="B17:J1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V47"/>
  <sheetViews>
    <sheetView showGridLines="0" zoomScale="40" zoomScaleNormal="40" zoomScalePageLayoutView="0" workbookViewId="0" topLeftCell="A1">
      <selection activeCell="L4" sqref="L4:V43"/>
    </sheetView>
  </sheetViews>
  <sheetFormatPr defaultColWidth="9.140625" defaultRowHeight="15"/>
  <cols>
    <col min="1" max="1" width="1.7109375" style="3" customWidth="1"/>
    <col min="2" max="2" width="22.421875" style="3" bestFit="1" customWidth="1"/>
    <col min="3" max="3" width="67.421875" style="17" customWidth="1"/>
    <col min="4" max="4" width="22.00390625" style="3" bestFit="1" customWidth="1"/>
    <col min="5" max="5" width="18.28125" style="3" customWidth="1"/>
    <col min="6" max="6" width="19.8515625" style="3" bestFit="1" customWidth="1"/>
    <col min="7" max="8" width="19.421875" style="3" bestFit="1" customWidth="1"/>
    <col min="9" max="17" width="19.8515625" style="3" customWidth="1"/>
    <col min="18" max="18" width="19.8515625" style="18" customWidth="1"/>
    <col min="19" max="22" width="19.8515625" style="3" customWidth="1"/>
    <col min="23" max="16384" width="9.140625" style="3" customWidth="1"/>
  </cols>
  <sheetData>
    <row r="1" ht="6" customHeight="1" thickBot="1"/>
    <row r="2" spans="2:22" ht="16.5" customHeight="1" thickBot="1">
      <c r="B2" s="366" t="s">
        <v>43</v>
      </c>
      <c r="C2" s="367"/>
      <c r="D2" s="367"/>
      <c r="E2" s="367"/>
      <c r="F2" s="367"/>
      <c r="G2" s="367"/>
      <c r="H2" s="367"/>
      <c r="I2" s="367"/>
      <c r="J2" s="368"/>
      <c r="K2" s="272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6.5" customHeight="1" thickBot="1">
      <c r="B3" s="366" t="s">
        <v>281</v>
      </c>
      <c r="C3" s="367"/>
      <c r="D3" s="367"/>
      <c r="E3" s="367"/>
      <c r="F3" s="367"/>
      <c r="G3" s="367"/>
      <c r="H3" s="367"/>
      <c r="I3" s="367"/>
      <c r="J3" s="368"/>
      <c r="K3" s="272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2:22" ht="15" customHeight="1" thickBot="1">
      <c r="B4" s="322" t="s">
        <v>2</v>
      </c>
      <c r="C4" s="323" t="s">
        <v>44</v>
      </c>
      <c r="D4" s="324" t="s">
        <v>45</v>
      </c>
      <c r="E4" s="321" t="s">
        <v>46</v>
      </c>
      <c r="F4" s="321" t="s">
        <v>47</v>
      </c>
      <c r="G4" s="321" t="s">
        <v>48</v>
      </c>
      <c r="H4" s="321" t="s">
        <v>49</v>
      </c>
      <c r="I4" s="321" t="s">
        <v>50</v>
      </c>
      <c r="J4" s="325" t="s">
        <v>51</v>
      </c>
      <c r="K4" s="266" t="s">
        <v>344</v>
      </c>
      <c r="L4" s="266" t="s">
        <v>345</v>
      </c>
      <c r="M4" s="264" t="s">
        <v>346</v>
      </c>
      <c r="N4" s="264" t="s">
        <v>347</v>
      </c>
      <c r="O4" s="264" t="s">
        <v>348</v>
      </c>
      <c r="P4" s="265" t="s">
        <v>349</v>
      </c>
      <c r="Q4" s="264" t="s">
        <v>350</v>
      </c>
      <c r="R4" s="264" t="s">
        <v>351</v>
      </c>
      <c r="S4" s="264" t="s">
        <v>352</v>
      </c>
      <c r="T4" s="264" t="s">
        <v>353</v>
      </c>
      <c r="U4" s="264" t="s">
        <v>354</v>
      </c>
      <c r="V4" s="264" t="s">
        <v>355</v>
      </c>
    </row>
    <row r="5" spans="2:22" ht="15.75">
      <c r="B5" s="267"/>
      <c r="C5" s="268"/>
      <c r="D5" s="269"/>
      <c r="E5" s="270"/>
      <c r="F5" s="270"/>
      <c r="G5" s="270"/>
      <c r="H5" s="271"/>
      <c r="I5" s="272"/>
      <c r="J5" s="270"/>
      <c r="K5" s="273"/>
      <c r="L5" s="274"/>
      <c r="M5" s="273"/>
      <c r="N5" s="273"/>
      <c r="O5" s="273"/>
      <c r="P5" s="273"/>
      <c r="Q5" s="273"/>
      <c r="R5" s="273"/>
      <c r="S5" s="273"/>
      <c r="T5" s="273"/>
      <c r="U5" s="273"/>
      <c r="V5" s="273"/>
    </row>
    <row r="6" spans="2:22" ht="15.75">
      <c r="B6" s="275"/>
      <c r="C6" s="276"/>
      <c r="D6" s="277"/>
      <c r="E6" s="278">
        <f>1/VLOOKUP($B7,DEMO!$C$8:$H$25,4,FALSE)</f>
        <v>0.16666666666666666</v>
      </c>
      <c r="F6" s="278">
        <f>1/VLOOKUP($B7,DEMO!$C$8:$H$25,4,FALSE)</f>
        <v>0.16666666666666666</v>
      </c>
      <c r="G6" s="278">
        <f>1/VLOOKUP($B7,DEMO!$C$8:$H$25,4,FALSE)</f>
        <v>0.16666666666666666</v>
      </c>
      <c r="H6" s="278">
        <f>1/VLOOKUP($B7,DEMO!$C$8:$H$25,4,FALSE)</f>
        <v>0.16666666666666666</v>
      </c>
      <c r="I6" s="278">
        <f>1/VLOOKUP($B7,DEMO!$C$8:$H$25,4,FALSE)</f>
        <v>0.16666666666666666</v>
      </c>
      <c r="J6" s="278">
        <f>1/VLOOKUP($B7,DEMO!$C$8:$H$25,4,FALSE)</f>
        <v>0.16666666666666666</v>
      </c>
      <c r="K6" s="279"/>
      <c r="L6" s="280"/>
      <c r="M6" s="279"/>
      <c r="N6" s="279"/>
      <c r="O6" s="279"/>
      <c r="P6" s="279"/>
      <c r="Q6" s="279"/>
      <c r="R6" s="279"/>
      <c r="S6" s="279"/>
      <c r="T6" s="279"/>
      <c r="U6" s="279"/>
      <c r="V6" s="279"/>
    </row>
    <row r="7" spans="2:22" ht="15.75">
      <c r="B7" s="281" t="s">
        <v>40</v>
      </c>
      <c r="C7" s="268" t="str">
        <f>VLOOKUP($B7,DEMO!$C$8:$H$25,2,FALSE)</f>
        <v>RELATÓRIOS DE GERENCIAMENTO E SUPERVISÃO</v>
      </c>
      <c r="D7" s="282">
        <f>VLOOKUP($B7,DEMO!$C$8:$H$25,6,FALSE)</f>
        <v>787576.9860722399</v>
      </c>
      <c r="E7" s="282"/>
      <c r="F7" s="282"/>
      <c r="G7" s="282"/>
      <c r="H7" s="282"/>
      <c r="I7" s="282"/>
      <c r="J7" s="282"/>
      <c r="K7" s="282"/>
      <c r="L7" s="283"/>
      <c r="M7" s="282"/>
      <c r="N7" s="282"/>
      <c r="O7" s="282"/>
      <c r="P7" s="282"/>
      <c r="Q7" s="282"/>
      <c r="R7" s="282"/>
      <c r="S7" s="282"/>
      <c r="T7" s="282"/>
      <c r="U7" s="282"/>
      <c r="V7" s="282"/>
    </row>
    <row r="8" spans="2:22" ht="15.75">
      <c r="B8" s="284"/>
      <c r="C8" s="262"/>
      <c r="D8" s="285"/>
      <c r="E8" s="286">
        <f aca="true" t="shared" si="0" ref="E8:J8">$D7*E6</f>
        <v>131262.83101203997</v>
      </c>
      <c r="F8" s="286">
        <f t="shared" si="0"/>
        <v>131262.83101203997</v>
      </c>
      <c r="G8" s="286">
        <f t="shared" si="0"/>
        <v>131262.83101203997</v>
      </c>
      <c r="H8" s="286">
        <f t="shared" si="0"/>
        <v>131262.83101203997</v>
      </c>
      <c r="I8" s="286">
        <f t="shared" si="0"/>
        <v>131262.83101203997</v>
      </c>
      <c r="J8" s="286">
        <f t="shared" si="0"/>
        <v>131262.83101203997</v>
      </c>
      <c r="K8" s="287"/>
      <c r="L8" s="288"/>
      <c r="M8" s="287"/>
      <c r="N8" s="287"/>
      <c r="O8" s="287"/>
      <c r="P8" s="287"/>
      <c r="Q8" s="287"/>
      <c r="R8" s="287"/>
      <c r="S8" s="287"/>
      <c r="T8" s="287"/>
      <c r="U8" s="287"/>
      <c r="V8" s="287"/>
    </row>
    <row r="9" spans="2:22" ht="15.75">
      <c r="B9" s="267"/>
      <c r="C9" s="268"/>
      <c r="D9" s="289"/>
      <c r="E9" s="273"/>
      <c r="F9" s="273"/>
      <c r="G9" s="273"/>
      <c r="H9" s="273"/>
      <c r="I9" s="273"/>
      <c r="J9" s="273"/>
      <c r="K9" s="273"/>
      <c r="L9" s="274"/>
      <c r="M9" s="273"/>
      <c r="N9" s="273"/>
      <c r="O9" s="273"/>
      <c r="P9" s="273"/>
      <c r="Q9" s="273"/>
      <c r="R9" s="273"/>
      <c r="S9" s="273"/>
      <c r="T9" s="273"/>
      <c r="U9" s="273"/>
      <c r="V9" s="273"/>
    </row>
    <row r="10" spans="2:22" ht="15.75">
      <c r="B10" s="275"/>
      <c r="C10" s="363" t="str">
        <f>VLOOKUP($B11,DEMO!$C$8:$H$25,2,FALSE)</f>
        <v>SUPERVISÃO DO PROJETO BÁSICO E EXECUTIVO</v>
      </c>
      <c r="D10" s="277"/>
      <c r="E10" s="278">
        <f>1/VLOOKUP($B11,DEMO!$C$8:$H$25,4,FALSE)</f>
        <v>0.5</v>
      </c>
      <c r="F10" s="290">
        <f>E10</f>
        <v>0.5</v>
      </c>
      <c r="G10" s="279"/>
      <c r="H10" s="279"/>
      <c r="I10" s="279"/>
      <c r="J10" s="279"/>
      <c r="K10" s="279"/>
      <c r="L10" s="280"/>
      <c r="M10" s="279"/>
      <c r="N10" s="279"/>
      <c r="O10" s="279"/>
      <c r="P10" s="279"/>
      <c r="Q10" s="279"/>
      <c r="R10" s="279"/>
      <c r="S10" s="279"/>
      <c r="T10" s="279"/>
      <c r="U10" s="279"/>
      <c r="V10" s="279"/>
    </row>
    <row r="11" spans="2:22" ht="15.75">
      <c r="B11" s="281" t="s">
        <v>61</v>
      </c>
      <c r="C11" s="364"/>
      <c r="D11" s="282">
        <f>VLOOKUP($B11,DEMO!$C$8:$H$25,6,FALSE)</f>
        <v>141806.52969000002</v>
      </c>
      <c r="E11" s="282"/>
      <c r="F11" s="282"/>
      <c r="G11" s="282"/>
      <c r="H11" s="282"/>
      <c r="I11" s="282"/>
      <c r="J11" s="282"/>
      <c r="K11" s="282"/>
      <c r="L11" s="283"/>
      <c r="M11" s="282"/>
      <c r="N11" s="282"/>
      <c r="O11" s="282"/>
      <c r="P11" s="282"/>
      <c r="Q11" s="282"/>
      <c r="R11" s="282"/>
      <c r="S11" s="282"/>
      <c r="T11" s="282"/>
      <c r="U11" s="282"/>
      <c r="V11" s="282"/>
    </row>
    <row r="12" spans="2:22" ht="15.75">
      <c r="B12" s="284"/>
      <c r="C12" s="365"/>
      <c r="D12" s="285"/>
      <c r="E12" s="286">
        <f>$D11*E10</f>
        <v>70903.26484500001</v>
      </c>
      <c r="F12" s="287">
        <f>E12</f>
        <v>70903.26484500001</v>
      </c>
      <c r="G12" s="287"/>
      <c r="H12" s="287"/>
      <c r="I12" s="287"/>
      <c r="J12" s="287"/>
      <c r="K12" s="287"/>
      <c r="L12" s="288"/>
      <c r="M12" s="287"/>
      <c r="N12" s="287"/>
      <c r="O12" s="287"/>
      <c r="P12" s="287"/>
      <c r="Q12" s="287"/>
      <c r="R12" s="287"/>
      <c r="S12" s="287"/>
      <c r="T12" s="287"/>
      <c r="U12" s="287"/>
      <c r="V12" s="287"/>
    </row>
    <row r="13" spans="2:22" ht="15.75">
      <c r="B13" s="267"/>
      <c r="C13" s="268"/>
      <c r="D13" s="291"/>
      <c r="E13" s="273"/>
      <c r="F13" s="273"/>
      <c r="G13" s="273"/>
      <c r="H13" s="273"/>
      <c r="I13" s="273"/>
      <c r="J13" s="273"/>
      <c r="K13" s="273"/>
      <c r="L13" s="274"/>
      <c r="M13" s="273"/>
      <c r="N13" s="273"/>
      <c r="O13" s="273"/>
      <c r="P13" s="273"/>
      <c r="Q13" s="273"/>
      <c r="R13" s="273"/>
      <c r="S13" s="273"/>
      <c r="T13" s="273"/>
      <c r="U13" s="273"/>
      <c r="V13" s="273"/>
    </row>
    <row r="14" spans="2:22" ht="15.75">
      <c r="B14" s="275"/>
      <c r="C14" s="363" t="str">
        <f>VLOOKUP($B15,DEMO!$C$8:$H$25,2,FALSE)</f>
        <v>LEVANTAMENTOS HIDROGRÁFICOS PRÉ-DRAGAGEM E PÓS-DRAGAGEM - MULTIFEIXE</v>
      </c>
      <c r="D14" s="277"/>
      <c r="E14" s="279"/>
      <c r="F14" s="279"/>
      <c r="G14" s="278">
        <f>1/VLOOKUP($B15,DEMO!$C$8:$H$25,4,FALSE)</f>
        <v>0.5</v>
      </c>
      <c r="H14" s="279"/>
      <c r="I14" s="279"/>
      <c r="J14" s="278">
        <f>1/VLOOKUP($B15,DEMO!$C$8:$H$25,4,FALSE)</f>
        <v>0.5</v>
      </c>
      <c r="K14" s="279"/>
      <c r="L14" s="280"/>
      <c r="M14" s="279"/>
      <c r="N14" s="279"/>
      <c r="O14" s="279"/>
      <c r="P14" s="279"/>
      <c r="Q14" s="279"/>
      <c r="R14" s="279"/>
      <c r="S14" s="279"/>
      <c r="T14" s="279"/>
      <c r="U14" s="279"/>
      <c r="V14" s="279"/>
    </row>
    <row r="15" spans="2:22" ht="15.75">
      <c r="B15" s="281" t="s">
        <v>275</v>
      </c>
      <c r="C15" s="364" t="s">
        <v>52</v>
      </c>
      <c r="D15" s="282">
        <f>VLOOKUP($B15,DEMO!$C$8:$H$25,6,FALSE)</f>
        <v>380496.14900528</v>
      </c>
      <c r="E15" s="282"/>
      <c r="F15" s="282"/>
      <c r="G15" s="282"/>
      <c r="H15" s="282"/>
      <c r="I15" s="282"/>
      <c r="J15" s="282"/>
      <c r="K15" s="282"/>
      <c r="L15" s="283"/>
      <c r="M15" s="282"/>
      <c r="N15" s="282"/>
      <c r="O15" s="282"/>
      <c r="P15" s="282"/>
      <c r="Q15" s="282"/>
      <c r="R15" s="282"/>
      <c r="S15" s="282"/>
      <c r="T15" s="282"/>
      <c r="U15" s="282"/>
      <c r="V15" s="282"/>
    </row>
    <row r="16" spans="2:22" ht="15.75">
      <c r="B16" s="284"/>
      <c r="C16" s="365" t="e">
        <v>#N/A</v>
      </c>
      <c r="D16" s="285"/>
      <c r="E16" s="287"/>
      <c r="F16" s="287"/>
      <c r="G16" s="286">
        <f>$D15*G14</f>
        <v>190248.07450264</v>
      </c>
      <c r="H16" s="287"/>
      <c r="I16" s="287"/>
      <c r="J16" s="286">
        <f>$D15*J14</f>
        <v>190248.07450264</v>
      </c>
      <c r="K16" s="287"/>
      <c r="L16" s="288"/>
      <c r="M16" s="287"/>
      <c r="N16" s="287"/>
      <c r="O16" s="287"/>
      <c r="P16" s="287"/>
      <c r="Q16" s="287"/>
      <c r="R16" s="287"/>
      <c r="S16" s="287"/>
      <c r="T16" s="287"/>
      <c r="U16" s="287"/>
      <c r="V16" s="287"/>
    </row>
    <row r="17" spans="2:22" ht="15.75">
      <c r="B17" s="267"/>
      <c r="C17" s="268"/>
      <c r="D17" s="282"/>
      <c r="E17" s="292"/>
      <c r="F17" s="292"/>
      <c r="G17" s="292"/>
      <c r="H17" s="282"/>
      <c r="I17" s="292"/>
      <c r="J17" s="292"/>
      <c r="K17" s="273"/>
      <c r="L17" s="274"/>
      <c r="M17" s="273"/>
      <c r="N17" s="273"/>
      <c r="O17" s="273"/>
      <c r="P17" s="273"/>
      <c r="Q17" s="273"/>
      <c r="R17" s="273"/>
      <c r="S17" s="273"/>
      <c r="T17" s="273"/>
      <c r="U17" s="273"/>
      <c r="V17" s="273"/>
    </row>
    <row r="18" spans="2:22" ht="15.75">
      <c r="B18" s="275"/>
      <c r="C18" s="363" t="str">
        <f>VLOOKUP($B19,DEMO!$C$8:$H$25,2,FALSE)</f>
        <v>LEVANTAMENTOS HIDROGRÁFICOS DE ACOMPANHAMENTO DA OBRA - MULTIFEIXE</v>
      </c>
      <c r="D18" s="277"/>
      <c r="E18" s="279"/>
      <c r="F18" s="279"/>
      <c r="G18" s="279"/>
      <c r="H18" s="278">
        <f>1/VLOOKUP($B19,DEMO!$C$8:$H$25,4,FALSE)</f>
        <v>0.5</v>
      </c>
      <c r="I18" s="278">
        <f>1/VLOOKUP($B19,DEMO!$C$8:$H$25,4,FALSE)</f>
        <v>0.5</v>
      </c>
      <c r="J18" s="278"/>
      <c r="K18" s="279"/>
      <c r="L18" s="280"/>
      <c r="M18" s="279"/>
      <c r="N18" s="279"/>
      <c r="O18" s="279"/>
      <c r="P18" s="279"/>
      <c r="Q18" s="279"/>
      <c r="R18" s="279"/>
      <c r="S18" s="279"/>
      <c r="T18" s="279"/>
      <c r="U18" s="279"/>
      <c r="V18" s="279"/>
    </row>
    <row r="19" spans="2:22" ht="15.75">
      <c r="B19" s="281" t="s">
        <v>276</v>
      </c>
      <c r="C19" s="364" t="s">
        <v>52</v>
      </c>
      <c r="D19" s="282">
        <f>VLOOKUP($B19,DEMO!$C$8:$H$25,6,FALSE)</f>
        <v>239542.46072064003</v>
      </c>
      <c r="E19" s="282"/>
      <c r="F19" s="282"/>
      <c r="G19" s="282"/>
      <c r="H19" s="282"/>
      <c r="I19" s="282"/>
      <c r="J19" s="282"/>
      <c r="K19" s="282"/>
      <c r="L19" s="283"/>
      <c r="M19" s="282"/>
      <c r="N19" s="282"/>
      <c r="O19" s="282"/>
      <c r="P19" s="282"/>
      <c r="Q19" s="282"/>
      <c r="R19" s="282"/>
      <c r="S19" s="282"/>
      <c r="T19" s="282"/>
      <c r="U19" s="282"/>
      <c r="V19" s="282"/>
    </row>
    <row r="20" spans="2:22" ht="15.75">
      <c r="B20" s="284"/>
      <c r="C20" s="365" t="e">
        <v>#N/A</v>
      </c>
      <c r="D20" s="285"/>
      <c r="E20" s="287"/>
      <c r="F20" s="287"/>
      <c r="G20" s="287"/>
      <c r="H20" s="286">
        <f>$D19*H18</f>
        <v>119771.23036032001</v>
      </c>
      <c r="I20" s="286">
        <f>$D19*I18</f>
        <v>119771.23036032001</v>
      </c>
      <c r="J20" s="286"/>
      <c r="K20" s="287"/>
      <c r="L20" s="288"/>
      <c r="M20" s="287"/>
      <c r="N20" s="287"/>
      <c r="O20" s="287"/>
      <c r="P20" s="287"/>
      <c r="Q20" s="287"/>
      <c r="R20" s="287"/>
      <c r="S20" s="287"/>
      <c r="T20" s="287"/>
      <c r="U20" s="287"/>
      <c r="V20" s="287"/>
    </row>
    <row r="21" spans="2:22" ht="15.75">
      <c r="B21" s="267"/>
      <c r="C21" s="268"/>
      <c r="D21" s="291"/>
      <c r="E21" s="273"/>
      <c r="F21" s="273"/>
      <c r="G21" s="273"/>
      <c r="H21" s="273"/>
      <c r="I21" s="273"/>
      <c r="J21" s="273"/>
      <c r="K21" s="273"/>
      <c r="L21" s="274"/>
      <c r="M21" s="273"/>
      <c r="N21" s="273"/>
      <c r="O21" s="273"/>
      <c r="P21" s="273"/>
      <c r="Q21" s="273"/>
      <c r="R21" s="273"/>
      <c r="S21" s="273"/>
      <c r="T21" s="273"/>
      <c r="U21" s="273"/>
      <c r="V21" s="273"/>
    </row>
    <row r="22" spans="2:22" ht="15.75">
      <c r="B22" s="275"/>
      <c r="C22" s="293"/>
      <c r="D22" s="277"/>
      <c r="E22" s="279"/>
      <c r="F22" s="279"/>
      <c r="G22" s="278">
        <v>0.25</v>
      </c>
      <c r="H22" s="278">
        <f>1/VLOOKUP($B23,DEMO!$C$8:$H$25,4,FALSE)</f>
        <v>0.25</v>
      </c>
      <c r="I22" s="278">
        <f>1/VLOOKUP($B23,DEMO!$C$8:$H$25,4,FALSE)</f>
        <v>0.25</v>
      </c>
      <c r="J22" s="278">
        <v>0.25</v>
      </c>
      <c r="K22" s="279"/>
      <c r="L22" s="280"/>
      <c r="M22" s="279"/>
      <c r="N22" s="279"/>
      <c r="O22" s="279"/>
      <c r="P22" s="279"/>
      <c r="Q22" s="279"/>
      <c r="R22" s="279"/>
      <c r="S22" s="279"/>
      <c r="T22" s="279"/>
      <c r="U22" s="279"/>
      <c r="V22" s="279"/>
    </row>
    <row r="23" spans="2:22" ht="15.75">
      <c r="B23" s="281" t="s">
        <v>277</v>
      </c>
      <c r="C23" s="294" t="str">
        <f>VLOOKUP($B23,DEMO!$C$8:$H$25,2,FALSE)</f>
        <v>SUPERVISÃO DRAGAGEM</v>
      </c>
      <c r="D23" s="282">
        <f>VLOOKUP($B23,DEMO!$C$8:$H$25,6,FALSE)</f>
        <v>113648.5763</v>
      </c>
      <c r="E23" s="282"/>
      <c r="F23" s="282"/>
      <c r="G23" s="282"/>
      <c r="H23" s="282"/>
      <c r="I23" s="282"/>
      <c r="J23" s="282"/>
      <c r="K23" s="282"/>
      <c r="L23" s="283"/>
      <c r="M23" s="282"/>
      <c r="N23" s="282"/>
      <c r="O23" s="282"/>
      <c r="P23" s="282"/>
      <c r="Q23" s="282"/>
      <c r="R23" s="282"/>
      <c r="S23" s="282"/>
      <c r="T23" s="282"/>
      <c r="U23" s="282"/>
      <c r="V23" s="282"/>
    </row>
    <row r="24" spans="2:22" ht="15.75">
      <c r="B24" s="284"/>
      <c r="C24" s="295"/>
      <c r="D24" s="285"/>
      <c r="E24" s="287"/>
      <c r="F24" s="287"/>
      <c r="G24" s="286">
        <f>$D23*G22</f>
        <v>28412.144075</v>
      </c>
      <c r="H24" s="286">
        <f>$D23*H22</f>
        <v>28412.144075</v>
      </c>
      <c r="I24" s="286">
        <f>$D23*I22</f>
        <v>28412.144075</v>
      </c>
      <c r="J24" s="286">
        <f>$D23*J22</f>
        <v>28412.144075</v>
      </c>
      <c r="K24" s="287"/>
      <c r="L24" s="288"/>
      <c r="M24" s="287"/>
      <c r="N24" s="287"/>
      <c r="O24" s="287"/>
      <c r="P24" s="287"/>
      <c r="Q24" s="287"/>
      <c r="R24" s="287"/>
      <c r="S24" s="287"/>
      <c r="T24" s="287"/>
      <c r="U24" s="287"/>
      <c r="V24" s="287"/>
    </row>
    <row r="25" spans="2:22" ht="15.75">
      <c r="B25" s="267"/>
      <c r="C25" s="296"/>
      <c r="D25" s="282"/>
      <c r="E25" s="292"/>
      <c r="F25" s="282"/>
      <c r="G25" s="282"/>
      <c r="H25" s="292"/>
      <c r="I25" s="292"/>
      <c r="J25" s="292"/>
      <c r="K25" s="273"/>
      <c r="L25" s="274"/>
      <c r="M25" s="273"/>
      <c r="N25" s="273"/>
      <c r="O25" s="273"/>
      <c r="P25" s="273"/>
      <c r="Q25" s="273"/>
      <c r="R25" s="273"/>
      <c r="S25" s="273"/>
      <c r="T25" s="273"/>
      <c r="U25" s="273"/>
      <c r="V25" s="273"/>
    </row>
    <row r="26" spans="2:22" ht="15.75">
      <c r="B26" s="275"/>
      <c r="C26" s="293"/>
      <c r="D26" s="277"/>
      <c r="E26" s="279"/>
      <c r="F26" s="279"/>
      <c r="G26" s="278">
        <f>1/VLOOKUP($B27,DEMO!$C$8:$H$25,4,FALSE)</f>
        <v>0.25</v>
      </c>
      <c r="H26" s="278">
        <f>1/VLOOKUP($B27,DEMO!$C$8:$H$25,4,FALSE)</f>
        <v>0.25</v>
      </c>
      <c r="I26" s="278">
        <f>1/VLOOKUP($B27,DEMO!$C$8:$H$25,4,FALSE)</f>
        <v>0.25</v>
      </c>
      <c r="J26" s="278">
        <f>1/VLOOKUP($B27,DEMO!$C$8:$H$25,4,FALSE)</f>
        <v>0.25</v>
      </c>
      <c r="K26" s="279"/>
      <c r="L26" s="280"/>
      <c r="M26" s="279"/>
      <c r="N26" s="279"/>
      <c r="O26" s="279"/>
      <c r="P26" s="279"/>
      <c r="Q26" s="279"/>
      <c r="R26" s="279"/>
      <c r="S26" s="279"/>
      <c r="T26" s="279"/>
      <c r="U26" s="279"/>
      <c r="V26" s="279"/>
    </row>
    <row r="27" spans="2:22" ht="15.75">
      <c r="B27" s="281" t="s">
        <v>278</v>
      </c>
      <c r="C27" s="294" t="str">
        <f>VLOOKUP($B27,DEMO!$C$8:$H$25,2,FALSE)</f>
        <v>SUPERVISÃO DERROCAGEM</v>
      </c>
      <c r="D27" s="282">
        <f>VLOOKUP($B27,DEMO!$C$8:$H$25,6,FALSE)</f>
        <v>113648.5763</v>
      </c>
      <c r="E27" s="282"/>
      <c r="F27" s="282"/>
      <c r="G27" s="282"/>
      <c r="H27" s="282"/>
      <c r="I27" s="282"/>
      <c r="J27" s="282"/>
      <c r="K27" s="282"/>
      <c r="L27" s="283"/>
      <c r="M27" s="282"/>
      <c r="N27" s="282"/>
      <c r="O27" s="282"/>
      <c r="P27" s="282"/>
      <c r="Q27" s="282"/>
      <c r="R27" s="282"/>
      <c r="S27" s="282"/>
      <c r="T27" s="282"/>
      <c r="U27" s="282"/>
      <c r="V27" s="282"/>
    </row>
    <row r="28" spans="2:22" ht="15.75">
      <c r="B28" s="284"/>
      <c r="C28" s="295"/>
      <c r="D28" s="285"/>
      <c r="E28" s="287"/>
      <c r="F28" s="287"/>
      <c r="G28" s="286">
        <f>$D27*G26</f>
        <v>28412.144075</v>
      </c>
      <c r="H28" s="286">
        <f>$D27*H26</f>
        <v>28412.144075</v>
      </c>
      <c r="I28" s="286">
        <f>$D27*I26</f>
        <v>28412.144075</v>
      </c>
      <c r="J28" s="286">
        <f>$D27*J26</f>
        <v>28412.144075</v>
      </c>
      <c r="K28" s="287"/>
      <c r="L28" s="288"/>
      <c r="M28" s="287"/>
      <c r="N28" s="287"/>
      <c r="O28" s="287"/>
      <c r="P28" s="287"/>
      <c r="Q28" s="287"/>
      <c r="R28" s="287"/>
      <c r="S28" s="287"/>
      <c r="T28" s="287"/>
      <c r="U28" s="287"/>
      <c r="V28" s="287"/>
    </row>
    <row r="29" spans="2:22" ht="15.75">
      <c r="B29" s="267"/>
      <c r="C29" s="268"/>
      <c r="D29" s="291"/>
      <c r="E29" s="273"/>
      <c r="F29" s="282"/>
      <c r="G29" s="273"/>
      <c r="H29" s="273"/>
      <c r="I29" s="273"/>
      <c r="J29" s="273"/>
      <c r="K29" s="273"/>
      <c r="L29" s="274"/>
      <c r="M29" s="273"/>
      <c r="N29" s="273"/>
      <c r="O29" s="273"/>
      <c r="P29" s="273"/>
      <c r="Q29" s="273"/>
      <c r="R29" s="273"/>
      <c r="S29" s="273"/>
      <c r="T29" s="273"/>
      <c r="U29" s="273"/>
      <c r="V29" s="273"/>
    </row>
    <row r="30" spans="2:22" ht="15.75">
      <c r="B30" s="275"/>
      <c r="C30" s="363" t="str">
        <f>VLOOKUP($B31,DEMO!$C$8:$H$25,2,FALSE)</f>
        <v>SUPERVISÃO DOS PROGRAMAS AMBIENTAIS E ELABORAÇÃO DE PLANOS ESPECÍFICOS</v>
      </c>
      <c r="D30" s="277"/>
      <c r="E30" s="278">
        <f>1/VLOOKUP($B31,DEMO!$C$8:$H$25,4,FALSE)</f>
        <v>0.16666666666666666</v>
      </c>
      <c r="F30" s="278">
        <f>1/VLOOKUP($B31,DEMO!$C$8:$H$25,4,FALSE)</f>
        <v>0.16666666666666666</v>
      </c>
      <c r="G30" s="278">
        <f>1/VLOOKUP($B31,DEMO!$C$8:$H$25,4,FALSE)</f>
        <v>0.16666666666666666</v>
      </c>
      <c r="H30" s="278">
        <f>1/VLOOKUP($B31,DEMO!$C$8:$H$25,4,FALSE)</f>
        <v>0.16666666666666666</v>
      </c>
      <c r="I30" s="278">
        <f>1/VLOOKUP($B31,DEMO!$C$8:$H$25,4,FALSE)</f>
        <v>0.16666666666666666</v>
      </c>
      <c r="J30" s="278">
        <f>1/VLOOKUP($B31,DEMO!$C$8:$H$25,4,FALSE)</f>
        <v>0.16666666666666666</v>
      </c>
      <c r="K30" s="279"/>
      <c r="L30" s="280"/>
      <c r="M30" s="279"/>
      <c r="N30" s="279"/>
      <c r="O30" s="279"/>
      <c r="P30" s="279"/>
      <c r="Q30" s="279"/>
      <c r="R30" s="279"/>
      <c r="S30" s="279"/>
      <c r="T30" s="279"/>
      <c r="U30" s="279"/>
      <c r="V30" s="279"/>
    </row>
    <row r="31" spans="2:22" ht="15.75" customHeight="1">
      <c r="B31" s="281" t="s">
        <v>270</v>
      </c>
      <c r="C31" s="364"/>
      <c r="D31" s="282">
        <f>VLOOKUP($B31,DEMO!$C$8:$H$25,6,FALSE)</f>
        <v>437853.497634</v>
      </c>
      <c r="E31" s="282"/>
      <c r="F31" s="282"/>
      <c r="G31" s="282"/>
      <c r="H31" s="282"/>
      <c r="I31" s="282"/>
      <c r="J31" s="282"/>
      <c r="K31" s="282"/>
      <c r="L31" s="283"/>
      <c r="M31" s="282"/>
      <c r="N31" s="282"/>
      <c r="O31" s="282"/>
      <c r="P31" s="282"/>
      <c r="Q31" s="282"/>
      <c r="R31" s="282"/>
      <c r="S31" s="282"/>
      <c r="T31" s="282"/>
      <c r="U31" s="282"/>
      <c r="V31" s="282"/>
    </row>
    <row r="32" spans="2:22" ht="15.75">
      <c r="B32" s="284"/>
      <c r="C32" s="365"/>
      <c r="D32" s="285"/>
      <c r="E32" s="286">
        <f aca="true" t="shared" si="1" ref="E32:J32">$D31*E30</f>
        <v>72975.582939</v>
      </c>
      <c r="F32" s="286">
        <f t="shared" si="1"/>
        <v>72975.582939</v>
      </c>
      <c r="G32" s="286">
        <f t="shared" si="1"/>
        <v>72975.582939</v>
      </c>
      <c r="H32" s="286">
        <f t="shared" si="1"/>
        <v>72975.582939</v>
      </c>
      <c r="I32" s="286">
        <f t="shared" si="1"/>
        <v>72975.582939</v>
      </c>
      <c r="J32" s="286">
        <f t="shared" si="1"/>
        <v>72975.582939</v>
      </c>
      <c r="K32" s="287"/>
      <c r="L32" s="288"/>
      <c r="M32" s="287"/>
      <c r="N32" s="287"/>
      <c r="O32" s="287"/>
      <c r="P32" s="287"/>
      <c r="Q32" s="287"/>
      <c r="R32" s="287"/>
      <c r="S32" s="287"/>
      <c r="T32" s="287"/>
      <c r="U32" s="287"/>
      <c r="V32" s="287"/>
    </row>
    <row r="33" spans="2:22" ht="15.75">
      <c r="B33" s="267"/>
      <c r="C33" s="268"/>
      <c r="D33" s="291"/>
      <c r="E33" s="273"/>
      <c r="F33" s="273"/>
      <c r="G33" s="273"/>
      <c r="H33" s="273"/>
      <c r="I33" s="273"/>
      <c r="J33" s="273"/>
      <c r="K33" s="273"/>
      <c r="L33" s="274"/>
      <c r="M33" s="273"/>
      <c r="N33" s="273"/>
      <c r="O33" s="273"/>
      <c r="P33" s="273"/>
      <c r="Q33" s="273"/>
      <c r="R33" s="273"/>
      <c r="S33" s="273"/>
      <c r="T33" s="273"/>
      <c r="U33" s="273"/>
      <c r="V33" s="273"/>
    </row>
    <row r="34" spans="2:22" ht="15.75">
      <c r="B34" s="275"/>
      <c r="C34" s="293"/>
      <c r="D34" s="277"/>
      <c r="E34" s="279"/>
      <c r="F34" s="278">
        <f>1/VLOOKUP($B35,DEMO!$C$8:$H$25,4,FALSE)/2</f>
        <v>0.08333333333333333</v>
      </c>
      <c r="G34" s="278">
        <f>1/VLOOKUP($B35,DEMO!$C$8:$H$25,4,FALSE)/2</f>
        <v>0.08333333333333333</v>
      </c>
      <c r="H34" s="278">
        <f>1/VLOOKUP($B35,DEMO!$C$8:$H$25,4,FALSE)</f>
        <v>0.16666666666666666</v>
      </c>
      <c r="I34" s="278">
        <f>1/VLOOKUP($B35,DEMO!$C$8:$H$25,4,FALSE)</f>
        <v>0.16666666666666666</v>
      </c>
      <c r="J34" s="278">
        <f>1/VLOOKUP($B35,DEMO!$C$8:$H$25,4,FALSE)/2</f>
        <v>0.08333333333333333</v>
      </c>
      <c r="K34" s="278">
        <f>1/VLOOKUP($B35,DEMO!$C$8:$H$25,4,FALSE)/2</f>
        <v>0.08333333333333333</v>
      </c>
      <c r="L34" s="280"/>
      <c r="M34" s="278">
        <f>1/VLOOKUP($B35,DEMO!$C$8:$H$25,4,FALSE)/2</f>
        <v>0.08333333333333333</v>
      </c>
      <c r="N34" s="279"/>
      <c r="O34" s="279"/>
      <c r="P34" s="278">
        <f>1/VLOOKUP($B35,DEMO!$C$8:$H$25,4,FALSE)/2</f>
        <v>0.08333333333333333</v>
      </c>
      <c r="Q34" s="279"/>
      <c r="R34" s="279"/>
      <c r="S34" s="278">
        <f>1/VLOOKUP($B35,DEMO!$C$8:$H$25,4,FALSE)/2</f>
        <v>0.08333333333333333</v>
      </c>
      <c r="T34" s="279"/>
      <c r="U34" s="279"/>
      <c r="V34" s="278">
        <f>1/VLOOKUP($B35,DEMO!$C$8:$H$25,4,FALSE)/2</f>
        <v>0.08333333333333333</v>
      </c>
    </row>
    <row r="35" spans="2:22" ht="15.75">
      <c r="B35" s="281" t="s">
        <v>271</v>
      </c>
      <c r="C35" s="294" t="str">
        <f>VLOOKUP($B35,DEMO!$C$8:$H$25,2,FALSE)</f>
        <v>EXECUÇÃO DOS PROGRAMAS AMBIENTAIS</v>
      </c>
      <c r="D35" s="282">
        <f>VLOOKUP($B35,DEMO!$C$8:$H$25,6,FALSE)</f>
        <v>632593.6953898799</v>
      </c>
      <c r="E35" s="282"/>
      <c r="F35" s="282"/>
      <c r="G35" s="282"/>
      <c r="H35" s="282"/>
      <c r="I35" s="282"/>
      <c r="J35" s="282"/>
      <c r="K35" s="282"/>
      <c r="L35" s="283"/>
      <c r="M35" s="282"/>
      <c r="N35" s="282"/>
      <c r="O35" s="282"/>
      <c r="P35" s="282"/>
      <c r="Q35" s="282"/>
      <c r="R35" s="282"/>
      <c r="S35" s="282"/>
      <c r="T35" s="282"/>
      <c r="U35" s="282"/>
      <c r="V35" s="282"/>
    </row>
    <row r="36" spans="2:22" ht="15.75">
      <c r="B36" s="284"/>
      <c r="C36" s="295"/>
      <c r="D36" s="285"/>
      <c r="E36" s="287"/>
      <c r="F36" s="286">
        <f aca="true" t="shared" si="2" ref="F36:K36">$D35*F34</f>
        <v>52716.14128248999</v>
      </c>
      <c r="G36" s="286">
        <f t="shared" si="2"/>
        <v>52716.14128248999</v>
      </c>
      <c r="H36" s="286">
        <f t="shared" si="2"/>
        <v>105432.28256497998</v>
      </c>
      <c r="I36" s="286">
        <f t="shared" si="2"/>
        <v>105432.28256497998</v>
      </c>
      <c r="J36" s="286">
        <f t="shared" si="2"/>
        <v>52716.14128248999</v>
      </c>
      <c r="K36" s="286">
        <f t="shared" si="2"/>
        <v>52716.14128248999</v>
      </c>
      <c r="L36" s="288"/>
      <c r="M36" s="286">
        <f>$D35*M34</f>
        <v>52716.14128248999</v>
      </c>
      <c r="N36" s="287"/>
      <c r="O36" s="287"/>
      <c r="P36" s="286">
        <f>$D35*P34</f>
        <v>52716.14128248999</v>
      </c>
      <c r="Q36" s="287"/>
      <c r="R36" s="287"/>
      <c r="S36" s="286">
        <f>$D35*S34</f>
        <v>52716.14128248999</v>
      </c>
      <c r="T36" s="287"/>
      <c r="U36" s="287"/>
      <c r="V36" s="286">
        <f>$D35*V34</f>
        <v>52716.14128248999</v>
      </c>
    </row>
    <row r="37" spans="2:22" ht="16.5" thickBot="1">
      <c r="B37" s="267"/>
      <c r="C37" s="268"/>
      <c r="D37" s="297"/>
      <c r="E37" s="273"/>
      <c r="F37" s="273"/>
      <c r="G37" s="273"/>
      <c r="H37" s="273"/>
      <c r="I37" s="273"/>
      <c r="J37" s="273"/>
      <c r="K37" s="273"/>
      <c r="L37" s="274"/>
      <c r="M37" s="273"/>
      <c r="N37" s="273"/>
      <c r="O37" s="273"/>
      <c r="P37" s="273"/>
      <c r="Q37" s="273"/>
      <c r="R37" s="273"/>
      <c r="S37" s="273"/>
      <c r="T37" s="273"/>
      <c r="U37" s="273"/>
      <c r="V37" s="273"/>
    </row>
    <row r="38" spans="2:22" ht="15.75">
      <c r="B38" s="298"/>
      <c r="C38" s="299"/>
      <c r="D38" s="300"/>
      <c r="E38" s="301">
        <f aca="true" t="shared" si="3" ref="E38:J38">E40/$D$42</f>
        <v>0.09663701844893378</v>
      </c>
      <c r="F38" s="301">
        <f t="shared" si="3"/>
        <v>0.1151523184208038</v>
      </c>
      <c r="G38" s="301">
        <f t="shared" si="3"/>
        <v>0.1770275545880913</v>
      </c>
      <c r="H38" s="301">
        <f t="shared" si="3"/>
        <v>0.1707895270473648</v>
      </c>
      <c r="I38" s="301">
        <f t="shared" si="3"/>
        <v>0.1707895270473648</v>
      </c>
      <c r="J38" s="301">
        <f t="shared" si="3"/>
        <v>0.1770275545880913</v>
      </c>
      <c r="K38" s="301">
        <f aca="true" t="shared" si="4" ref="K38:V38">K40/$D$42</f>
        <v>0.018515299971870007</v>
      </c>
      <c r="L38" s="302">
        <f t="shared" si="4"/>
        <v>0</v>
      </c>
      <c r="M38" s="301">
        <f t="shared" si="4"/>
        <v>0.018515299971870007</v>
      </c>
      <c r="N38" s="301">
        <f t="shared" si="4"/>
        <v>0</v>
      </c>
      <c r="O38" s="301">
        <f t="shared" si="4"/>
        <v>0</v>
      </c>
      <c r="P38" s="301">
        <f t="shared" si="4"/>
        <v>0.018515299971870007</v>
      </c>
      <c r="Q38" s="301">
        <f t="shared" si="4"/>
        <v>0</v>
      </c>
      <c r="R38" s="301">
        <f t="shared" si="4"/>
        <v>0</v>
      </c>
      <c r="S38" s="301">
        <f t="shared" si="4"/>
        <v>0.018515299971870007</v>
      </c>
      <c r="T38" s="301">
        <f t="shared" si="4"/>
        <v>0</v>
      </c>
      <c r="U38" s="301">
        <f t="shared" si="4"/>
        <v>0</v>
      </c>
      <c r="V38" s="301">
        <f t="shared" si="4"/>
        <v>0.018515299971870007</v>
      </c>
    </row>
    <row r="39" spans="2:22" ht="15.75">
      <c r="B39" s="303"/>
      <c r="C39" s="304" t="s">
        <v>53</v>
      </c>
      <c r="D39" s="305"/>
      <c r="E39" s="282"/>
      <c r="F39" s="282"/>
      <c r="G39" s="282"/>
      <c r="H39" s="282"/>
      <c r="I39" s="282"/>
      <c r="J39" s="282"/>
      <c r="K39" s="282"/>
      <c r="L39" s="283"/>
      <c r="M39" s="282"/>
      <c r="N39" s="282"/>
      <c r="O39" s="282"/>
      <c r="P39" s="282"/>
      <c r="Q39" s="282"/>
      <c r="R39" s="282"/>
      <c r="S39" s="282"/>
      <c r="T39" s="282"/>
      <c r="U39" s="282"/>
      <c r="V39" s="282"/>
    </row>
    <row r="40" spans="2:22" ht="15.75">
      <c r="B40" s="303"/>
      <c r="C40" s="306"/>
      <c r="D40" s="307"/>
      <c r="E40" s="286">
        <f>E8+E12+E16+E20+E24+E28+E32+E36</f>
        <v>275141.67879603995</v>
      </c>
      <c r="F40" s="286">
        <f>F8+F12+F16+F20+F24+F28+F32+F36</f>
        <v>327857.82007852994</v>
      </c>
      <c r="G40" s="286">
        <f>G8+G12+G16+G20+G24+G28+G32+G36</f>
        <v>504026.91788617</v>
      </c>
      <c r="H40" s="286">
        <f>H8+H12+H16+H20+H24+H28+H32+H36</f>
        <v>486266.21502634</v>
      </c>
      <c r="I40" s="286">
        <f>I8+I12+I16+I20+I24+I28+I32+I36</f>
        <v>486266.21502634</v>
      </c>
      <c r="J40" s="286">
        <f>J8+J12+J16+J20+J24+J28+J32+J36</f>
        <v>504026.91788617</v>
      </c>
      <c r="K40" s="286">
        <f aca="true" t="shared" si="5" ref="K40:V40">K8+K12+K16+K20+K24+K28+K32+K36</f>
        <v>52716.14128248999</v>
      </c>
      <c r="L40" s="308">
        <f t="shared" si="5"/>
        <v>0</v>
      </c>
      <c r="M40" s="286">
        <f t="shared" si="5"/>
        <v>52716.14128248999</v>
      </c>
      <c r="N40" s="286">
        <f t="shared" si="5"/>
        <v>0</v>
      </c>
      <c r="O40" s="286">
        <f t="shared" si="5"/>
        <v>0</v>
      </c>
      <c r="P40" s="286">
        <f t="shared" si="5"/>
        <v>52716.14128248999</v>
      </c>
      <c r="Q40" s="286">
        <f t="shared" si="5"/>
        <v>0</v>
      </c>
      <c r="R40" s="286">
        <f t="shared" si="5"/>
        <v>0</v>
      </c>
      <c r="S40" s="286">
        <f t="shared" si="5"/>
        <v>52716.14128248999</v>
      </c>
      <c r="T40" s="286">
        <f t="shared" si="5"/>
        <v>0</v>
      </c>
      <c r="U40" s="286">
        <f t="shared" si="5"/>
        <v>0</v>
      </c>
      <c r="V40" s="286">
        <f t="shared" si="5"/>
        <v>52716.14128248999</v>
      </c>
    </row>
    <row r="41" spans="2:22" ht="15.75">
      <c r="B41" s="303"/>
      <c r="C41" s="309"/>
      <c r="D41" s="310"/>
      <c r="E41" s="311">
        <f aca="true" t="shared" si="6" ref="E41:J41">E43/$D$42</f>
        <v>0.09663701844893378</v>
      </c>
      <c r="F41" s="311">
        <f t="shared" si="6"/>
        <v>0.21178933686973758</v>
      </c>
      <c r="G41" s="311">
        <f t="shared" si="6"/>
        <v>0.3888168914578289</v>
      </c>
      <c r="H41" s="311">
        <f t="shared" si="6"/>
        <v>0.5596064185051937</v>
      </c>
      <c r="I41" s="311">
        <f t="shared" si="6"/>
        <v>0.7303959455525585</v>
      </c>
      <c r="J41" s="311">
        <f t="shared" si="6"/>
        <v>0.9074235001406498</v>
      </c>
      <c r="K41" s="311">
        <f aca="true" t="shared" si="7" ref="K41:V41">K43/$D$42</f>
        <v>0.9259388001125198</v>
      </c>
      <c r="L41" s="312">
        <f t="shared" si="7"/>
        <v>0.9259388001125198</v>
      </c>
      <c r="M41" s="311">
        <f t="shared" si="7"/>
        <v>0.9444541000843898</v>
      </c>
      <c r="N41" s="311">
        <f t="shared" si="7"/>
        <v>0.9444541000843898</v>
      </c>
      <c r="O41" s="311">
        <f t="shared" si="7"/>
        <v>0.9444541000843898</v>
      </c>
      <c r="P41" s="311">
        <f t="shared" si="7"/>
        <v>0.9629694000562599</v>
      </c>
      <c r="Q41" s="311">
        <f t="shared" si="7"/>
        <v>0.9629694000562599</v>
      </c>
      <c r="R41" s="311">
        <f t="shared" si="7"/>
        <v>0.9629694000562599</v>
      </c>
      <c r="S41" s="311">
        <f t="shared" si="7"/>
        <v>0.9814847000281298</v>
      </c>
      <c r="T41" s="311">
        <f t="shared" si="7"/>
        <v>0.9814847000281298</v>
      </c>
      <c r="U41" s="311">
        <f t="shared" si="7"/>
        <v>0.9814847000281298</v>
      </c>
      <c r="V41" s="311">
        <f t="shared" si="7"/>
        <v>0.9999999999999999</v>
      </c>
    </row>
    <row r="42" spans="2:22" ht="15.75">
      <c r="B42" s="303"/>
      <c r="C42" s="309" t="s">
        <v>54</v>
      </c>
      <c r="D42" s="313">
        <f>SUM(D5:D37)</f>
        <v>2847166.4711120403</v>
      </c>
      <c r="E42" s="282"/>
      <c r="F42" s="282"/>
      <c r="G42" s="282"/>
      <c r="H42" s="282"/>
      <c r="I42" s="282"/>
      <c r="J42" s="282"/>
      <c r="K42" s="282"/>
      <c r="L42" s="283"/>
      <c r="M42" s="282"/>
      <c r="N42" s="282"/>
      <c r="O42" s="282"/>
      <c r="P42" s="282"/>
      <c r="Q42" s="282"/>
      <c r="R42" s="282"/>
      <c r="S42" s="282"/>
      <c r="T42" s="282"/>
      <c r="U42" s="282"/>
      <c r="V42" s="282"/>
    </row>
    <row r="43" spans="2:22" ht="16.5" thickBot="1">
      <c r="B43" s="314"/>
      <c r="C43" s="315"/>
      <c r="D43" s="316"/>
      <c r="E43" s="287">
        <f>E40</f>
        <v>275141.67879603995</v>
      </c>
      <c r="F43" s="287">
        <f>E43+F40</f>
        <v>602999.4988745699</v>
      </c>
      <c r="G43" s="286">
        <f>F43+G40</f>
        <v>1107026.4167607399</v>
      </c>
      <c r="H43" s="287">
        <f>G43+H40</f>
        <v>1593292.6317870799</v>
      </c>
      <c r="I43" s="287">
        <f>H43+I40</f>
        <v>2079558.8468134198</v>
      </c>
      <c r="J43" s="286">
        <f>I43+J40</f>
        <v>2583585.76469959</v>
      </c>
      <c r="K43" s="286">
        <f aca="true" t="shared" si="8" ref="K43:V43">J43+K40</f>
        <v>2636301.90598208</v>
      </c>
      <c r="L43" s="317">
        <f t="shared" si="8"/>
        <v>2636301.90598208</v>
      </c>
      <c r="M43" s="318">
        <f t="shared" si="8"/>
        <v>2689018.04726457</v>
      </c>
      <c r="N43" s="318">
        <f t="shared" si="8"/>
        <v>2689018.04726457</v>
      </c>
      <c r="O43" s="318">
        <f t="shared" si="8"/>
        <v>2689018.04726457</v>
      </c>
      <c r="P43" s="318">
        <f t="shared" si="8"/>
        <v>2741734.18854706</v>
      </c>
      <c r="Q43" s="318">
        <f t="shared" si="8"/>
        <v>2741734.18854706</v>
      </c>
      <c r="R43" s="318">
        <f t="shared" si="8"/>
        <v>2741734.18854706</v>
      </c>
      <c r="S43" s="318">
        <f t="shared" si="8"/>
        <v>2794450.32982955</v>
      </c>
      <c r="T43" s="318">
        <f t="shared" si="8"/>
        <v>2794450.32982955</v>
      </c>
      <c r="U43" s="318">
        <f t="shared" si="8"/>
        <v>2794450.32982955</v>
      </c>
      <c r="V43" s="318">
        <f t="shared" si="8"/>
        <v>2847166.47111204</v>
      </c>
    </row>
    <row r="44" spans="2:22" ht="6" customHeight="1">
      <c r="B44" s="263"/>
      <c r="C44" s="319"/>
      <c r="D44" s="320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</row>
    <row r="45" ht="15.75">
      <c r="R45" s="3"/>
    </row>
    <row r="46" ht="15.75">
      <c r="R46" s="3"/>
    </row>
    <row r="47" ht="15.75">
      <c r="R47" s="3"/>
    </row>
  </sheetData>
  <sheetProtection/>
  <mergeCells count="6">
    <mergeCell ref="C18:C20"/>
    <mergeCell ref="C30:C32"/>
    <mergeCell ref="C14:C16"/>
    <mergeCell ref="C10:C12"/>
    <mergeCell ref="B2:J2"/>
    <mergeCell ref="B3:J3"/>
  </mergeCells>
  <conditionalFormatting sqref="J7 J42:V42">
    <cfRule type="expression" priority="892" dxfId="37">
      <formula>J6&lt;&gt;0</formula>
    </cfRule>
  </conditionalFormatting>
  <conditionalFormatting sqref="E39:I39">
    <cfRule type="expression" priority="883" dxfId="37">
      <formula>E38&lt;&gt;0</formula>
    </cfRule>
  </conditionalFormatting>
  <conditionalFormatting sqref="E42:I42">
    <cfRule type="expression" priority="882" dxfId="37">
      <formula>E41&lt;&gt;0</formula>
    </cfRule>
  </conditionalFormatting>
  <conditionalFormatting sqref="E7">
    <cfRule type="expression" priority="735" dxfId="37">
      <formula>E6&lt;&gt;0</formula>
    </cfRule>
  </conditionalFormatting>
  <conditionalFormatting sqref="E11">
    <cfRule type="expression" priority="734" dxfId="37">
      <formula>E10&lt;&gt;0</formula>
    </cfRule>
  </conditionalFormatting>
  <conditionalFormatting sqref="F7">
    <cfRule type="expression" priority="732" dxfId="37">
      <formula>F6&lt;&gt;0</formula>
    </cfRule>
  </conditionalFormatting>
  <conditionalFormatting sqref="G7">
    <cfRule type="expression" priority="731" dxfId="37">
      <formula>G6&lt;&gt;0</formula>
    </cfRule>
  </conditionalFormatting>
  <conditionalFormatting sqref="H7">
    <cfRule type="expression" priority="730" dxfId="37">
      <formula>H6&lt;&gt;0</formula>
    </cfRule>
  </conditionalFormatting>
  <conditionalFormatting sqref="I7">
    <cfRule type="expression" priority="729" dxfId="37">
      <formula>I6&lt;&gt;0</formula>
    </cfRule>
  </conditionalFormatting>
  <conditionalFormatting sqref="E23">
    <cfRule type="expression" priority="635" dxfId="37">
      <formula>E22&lt;&gt;0</formula>
    </cfRule>
  </conditionalFormatting>
  <conditionalFormatting sqref="I15">
    <cfRule type="expression" priority="631" dxfId="37">
      <formula>I14&lt;&gt;0</formula>
    </cfRule>
  </conditionalFormatting>
  <conditionalFormatting sqref="F11">
    <cfRule type="expression" priority="628" dxfId="37">
      <formula>F10&lt;&gt;0</formula>
    </cfRule>
  </conditionalFormatting>
  <conditionalFormatting sqref="G11:V11 K15:V15 K19:V19 K23:V23 K27:V27 K6:V6 L35 Q35:R35 K31:V31 N35:O35 T35:U35">
    <cfRule type="expression" priority="627" dxfId="37">
      <formula>G5&lt;&gt;0</formula>
    </cfRule>
  </conditionalFormatting>
  <conditionalFormatting sqref="E31:G31">
    <cfRule type="expression" priority="593" dxfId="37">
      <formula>E30&lt;&gt;0</formula>
    </cfRule>
  </conditionalFormatting>
  <conditionalFormatting sqref="H31">
    <cfRule type="expression" priority="592" dxfId="37">
      <formula>H30&lt;&gt;0</formula>
    </cfRule>
  </conditionalFormatting>
  <conditionalFormatting sqref="J39:V39">
    <cfRule type="expression" priority="583" dxfId="37">
      <formula>J38&lt;&gt;0</formula>
    </cfRule>
  </conditionalFormatting>
  <conditionalFormatting sqref="E27 E35">
    <cfRule type="expression" priority="482" dxfId="37">
      <formula>E26&lt;&gt;0</formula>
    </cfRule>
  </conditionalFormatting>
  <conditionalFormatting sqref="E19:G19">
    <cfRule type="expression" priority="473" dxfId="37">
      <formula>E18&lt;&gt;0</formula>
    </cfRule>
  </conditionalFormatting>
  <conditionalFormatting sqref="H19">
    <cfRule type="expression" priority="472" dxfId="37">
      <formula>H18&lt;&gt;0</formula>
    </cfRule>
  </conditionalFormatting>
  <conditionalFormatting sqref="I19">
    <cfRule type="expression" priority="471" dxfId="37">
      <formula>I18&lt;&gt;0</formula>
    </cfRule>
  </conditionalFormatting>
  <conditionalFormatting sqref="J19">
    <cfRule type="expression" priority="470" dxfId="37">
      <formula>J18&lt;&gt;0</formula>
    </cfRule>
  </conditionalFormatting>
  <conditionalFormatting sqref="F23 F27">
    <cfRule type="expression" priority="227" dxfId="37">
      <formula>F22&lt;&gt;0</formula>
    </cfRule>
  </conditionalFormatting>
  <conditionalFormatting sqref="E15:F15 H15">
    <cfRule type="expression" priority="226" dxfId="37">
      <formula>E14&lt;&gt;0</formula>
    </cfRule>
  </conditionalFormatting>
  <conditionalFormatting sqref="G27:H27">
    <cfRule type="expression" priority="225" dxfId="37">
      <formula>G26&lt;&gt;0</formula>
    </cfRule>
  </conditionalFormatting>
  <conditionalFormatting sqref="I27:J27">
    <cfRule type="expression" priority="224" dxfId="37">
      <formula>I26&lt;&gt;0</formula>
    </cfRule>
  </conditionalFormatting>
  <conditionalFormatting sqref="I31">
    <cfRule type="expression" priority="223" dxfId="37">
      <formula>I30&lt;&gt;0</formula>
    </cfRule>
  </conditionalFormatting>
  <conditionalFormatting sqref="J31">
    <cfRule type="expression" priority="222" dxfId="37">
      <formula>J30&lt;&gt;0</formula>
    </cfRule>
  </conditionalFormatting>
  <conditionalFormatting sqref="F35:H35">
    <cfRule type="expression" priority="221" dxfId="37">
      <formula>F34&lt;&gt;0</formula>
    </cfRule>
  </conditionalFormatting>
  <conditionalFormatting sqref="I35:K35">
    <cfRule type="expression" priority="220" dxfId="37">
      <formula>I34&lt;&gt;0</formula>
    </cfRule>
  </conditionalFormatting>
  <conditionalFormatting sqref="J15">
    <cfRule type="expression" priority="7" dxfId="37">
      <formula>J14&lt;&gt;0</formula>
    </cfRule>
  </conditionalFormatting>
  <conditionalFormatting sqref="G15">
    <cfRule type="expression" priority="8" dxfId="37">
      <formula>G14&lt;&gt;0</formula>
    </cfRule>
  </conditionalFormatting>
  <conditionalFormatting sqref="G23:H23">
    <cfRule type="expression" priority="6" dxfId="37">
      <formula>G22&lt;&gt;0</formula>
    </cfRule>
  </conditionalFormatting>
  <conditionalFormatting sqref="I23:J23">
    <cfRule type="expression" priority="5" dxfId="37">
      <formula>I22&lt;&gt;0</formula>
    </cfRule>
  </conditionalFormatting>
  <conditionalFormatting sqref="P35">
    <cfRule type="expression" priority="4" dxfId="37">
      <formula>P34&lt;&gt;0</formula>
    </cfRule>
  </conditionalFormatting>
  <conditionalFormatting sqref="V35">
    <cfRule type="expression" priority="3" dxfId="37">
      <formula>V34&lt;&gt;0</formula>
    </cfRule>
  </conditionalFormatting>
  <conditionalFormatting sqref="M35">
    <cfRule type="expression" priority="2" dxfId="37">
      <formula>M34&lt;&gt;0</formula>
    </cfRule>
  </conditionalFormatting>
  <conditionalFormatting sqref="S35">
    <cfRule type="expression" priority="1" dxfId="37">
      <formula>S34&lt;&gt;0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L1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.7109375" style="20" customWidth="1"/>
    <col min="2" max="2" width="16.57421875" style="21" bestFit="1" customWidth="1"/>
    <col min="3" max="3" width="61.57421875" style="20" bestFit="1" customWidth="1"/>
    <col min="4" max="4" width="11.57421875" style="20" bestFit="1" customWidth="1"/>
    <col min="5" max="5" width="10.28125" style="20" bestFit="1" customWidth="1"/>
    <col min="6" max="6" width="21.28125" style="20" customWidth="1"/>
    <col min="7" max="7" width="15.7109375" style="20" customWidth="1"/>
    <col min="8" max="8" width="13.00390625" style="20" bestFit="1" customWidth="1"/>
    <col min="9" max="9" width="14.7109375" style="20" bestFit="1" customWidth="1"/>
    <col min="10" max="10" width="11.421875" style="20" bestFit="1" customWidth="1"/>
    <col min="11" max="11" width="1.7109375" style="20" customWidth="1"/>
    <col min="12" max="12" width="12.140625" style="21" bestFit="1" customWidth="1"/>
    <col min="13" max="13" width="9.140625" style="21" customWidth="1"/>
    <col min="14" max="16384" width="9.140625" style="20" customWidth="1"/>
  </cols>
  <sheetData>
    <row r="1" ht="6" customHeight="1" thickBot="1"/>
    <row r="2" spans="2:10" ht="31.5">
      <c r="B2" s="326" t="s">
        <v>1</v>
      </c>
      <c r="C2" s="327" t="s">
        <v>33</v>
      </c>
      <c r="D2" s="327" t="s">
        <v>8</v>
      </c>
      <c r="E2" s="327" t="s">
        <v>55</v>
      </c>
      <c r="F2" s="328" t="s">
        <v>34</v>
      </c>
      <c r="G2" s="329" t="s">
        <v>56</v>
      </c>
      <c r="H2" s="329" t="s">
        <v>57</v>
      </c>
      <c r="I2" s="330" t="s">
        <v>58</v>
      </c>
      <c r="J2" s="331" t="s">
        <v>59</v>
      </c>
    </row>
    <row r="3" spans="2:10" ht="15.75">
      <c r="B3" s="332" t="s">
        <v>40</v>
      </c>
      <c r="C3" s="333" t="str">
        <f>VLOOKUP($B3,DEMO!$C$4:$I$23,2,FALSE)</f>
        <v>RELATÓRIOS DE GERENCIAMENTO E SUPERVISÃO</v>
      </c>
      <c r="D3" s="334" t="str">
        <f>VLOOKUP($B3,DEMO!$C$4:$I$23,3,FALSE)</f>
        <v>Unidade</v>
      </c>
      <c r="E3" s="335">
        <f>VLOOKUP($B3,DEMO!$C$4:$I$23,4,FALSE)</f>
        <v>6</v>
      </c>
      <c r="F3" s="336">
        <f>VLOOKUP($B3,DEMO!$C$4:$I$23,5,FALSE)</f>
        <v>131262.83101204</v>
      </c>
      <c r="G3" s="336">
        <f>F3*E3</f>
        <v>787576.9860722399</v>
      </c>
      <c r="H3" s="337">
        <f>G3/$G$12</f>
        <v>0.2766178212841309</v>
      </c>
      <c r="I3" s="336">
        <f>G3</f>
        <v>787576.9860722399</v>
      </c>
      <c r="J3" s="338">
        <f>H3</f>
        <v>0.2766178212841309</v>
      </c>
    </row>
    <row r="4" spans="2:10" ht="15.75">
      <c r="B4" s="332" t="s">
        <v>271</v>
      </c>
      <c r="C4" s="333" t="str">
        <f>VLOOKUP($B4,DEMO!$C$4:$I$23,2,FALSE)</f>
        <v>EXECUÇÃO DOS PROGRAMAS AMBIENTAIS</v>
      </c>
      <c r="D4" s="334" t="str">
        <f>VLOOKUP($B4,DEMO!$C$4:$I$23,3,FALSE)</f>
        <v>Unidade</v>
      </c>
      <c r="E4" s="335">
        <f>VLOOKUP($B4,DEMO!$C$4:$I$23,4,FALSE)</f>
        <v>6</v>
      </c>
      <c r="F4" s="336">
        <f>VLOOKUP($B4,DEMO!$C$4:$I$23,5,FALSE)</f>
        <v>105432.28256497998</v>
      </c>
      <c r="G4" s="336">
        <f>F4*E4</f>
        <v>632593.6953898799</v>
      </c>
      <c r="H4" s="337">
        <f>G4/$G$12</f>
        <v>0.22218359966244014</v>
      </c>
      <c r="I4" s="336">
        <f>I7+G4</f>
        <v>2478062.78882204</v>
      </c>
      <c r="J4" s="338">
        <f>J3+H4</f>
        <v>0.4988014209465711</v>
      </c>
    </row>
    <row r="5" spans="2:12" ht="30">
      <c r="B5" s="332" t="s">
        <v>275</v>
      </c>
      <c r="C5" s="333" t="str">
        <f>VLOOKUP($B5,DEMO!$C$4:$I$23,2,FALSE)</f>
        <v>LEVANTAMENTOS HIDROGRÁFICOS PRÉ-DRAGAGEM E PÓS-DRAGAGEM - MULTIFEIXE</v>
      </c>
      <c r="D5" s="334" t="str">
        <f>VLOOKUP($B5,DEMO!$C$4:$I$23,3,FALSE)</f>
        <v>Unidade</v>
      </c>
      <c r="E5" s="335">
        <f>VLOOKUP($B5,DEMO!$C$4:$I$23,4,FALSE)</f>
        <v>2</v>
      </c>
      <c r="F5" s="336">
        <f>VLOOKUP($B5,DEMO!$C$4:$I$23,5,FALSE)</f>
        <v>190248.07450264</v>
      </c>
      <c r="G5" s="336">
        <f>F5*E5</f>
        <v>380496.14900528</v>
      </c>
      <c r="H5" s="337">
        <f>G5/$G$12</f>
        <v>0.13364028863990754</v>
      </c>
      <c r="I5" s="336">
        <f>I3+G5</f>
        <v>1168073.1350775198</v>
      </c>
      <c r="J5" s="338">
        <f aca="true" t="shared" si="0" ref="J5:J10">J4+H5</f>
        <v>0.6324417095864786</v>
      </c>
      <c r="L5" s="22"/>
    </row>
    <row r="6" spans="2:12" ht="30">
      <c r="B6" s="332" t="s">
        <v>270</v>
      </c>
      <c r="C6" s="333" t="str">
        <f>VLOOKUP($B6,DEMO!$C$4:$I$23,2,FALSE)</f>
        <v>SUPERVISÃO DOS PROGRAMAS AMBIENTAIS E ELABORAÇÃO DE PLANOS ESPECÍFICOS</v>
      </c>
      <c r="D6" s="334" t="str">
        <f>VLOOKUP($B6,DEMO!$C$4:$I$23,3,FALSE)</f>
        <v>Unidade</v>
      </c>
      <c r="E6" s="335">
        <f>VLOOKUP($B6,DEMO!$C$4:$I$23,4,FALSE)</f>
        <v>6</v>
      </c>
      <c r="F6" s="336">
        <f>VLOOKUP($B6,DEMO!$C$4:$I$23,5,FALSE)</f>
        <v>72975.582939</v>
      </c>
      <c r="G6" s="336">
        <f>F6*E6</f>
        <v>437853.497634</v>
      </c>
      <c r="H6" s="337">
        <f>G6/$G$12</f>
        <v>0.15378570311098957</v>
      </c>
      <c r="I6" s="336">
        <f>I5+G6</f>
        <v>1605926.63271152</v>
      </c>
      <c r="J6" s="338">
        <f t="shared" si="0"/>
        <v>0.7862274126974682</v>
      </c>
      <c r="L6" s="22"/>
    </row>
    <row r="7" spans="2:12" ht="30">
      <c r="B7" s="332" t="s">
        <v>276</v>
      </c>
      <c r="C7" s="333" t="str">
        <f>VLOOKUP($B7,DEMO!$C$4:$I$23,2,FALSE)</f>
        <v>LEVANTAMENTOS HIDROGRÁFICOS DE ACOMPANHAMENTO DA OBRA - MULTIFEIXE</v>
      </c>
      <c r="D7" s="334" t="str">
        <f>VLOOKUP($B7,DEMO!$C$4:$I$23,3,FALSE)</f>
        <v>Unidade</v>
      </c>
      <c r="E7" s="335">
        <f>VLOOKUP($B7,DEMO!$C$4:$I$23,4,FALSE)</f>
        <v>2</v>
      </c>
      <c r="F7" s="336">
        <f>VLOOKUP($B7,DEMO!$C$4:$I$23,5,FALSE)</f>
        <v>119771.23036032001</v>
      </c>
      <c r="G7" s="336">
        <f>F7*E7</f>
        <v>239542.46072064003</v>
      </c>
      <c r="H7" s="337">
        <f>G7/$G$12</f>
        <v>0.08413363361471451</v>
      </c>
      <c r="I7" s="336">
        <f>I6+G7</f>
        <v>1845469.09343216</v>
      </c>
      <c r="J7" s="338">
        <f t="shared" si="0"/>
        <v>0.8703610463121827</v>
      </c>
      <c r="L7" s="22"/>
    </row>
    <row r="8" spans="2:12" ht="15.75">
      <c r="B8" s="332" t="s">
        <v>61</v>
      </c>
      <c r="C8" s="333" t="str">
        <f>VLOOKUP($B8,DEMO!$C$4:$I$23,2,FALSE)</f>
        <v>SUPERVISÃO DO PROJETO BÁSICO E EXECUTIVO</v>
      </c>
      <c r="D8" s="334" t="str">
        <f>VLOOKUP($B8,DEMO!$C$4:$I$23,3,FALSE)</f>
        <v>Unidade</v>
      </c>
      <c r="E8" s="335">
        <f>VLOOKUP($B8,DEMO!$C$4:$I$23,4,FALSE)</f>
        <v>2</v>
      </c>
      <c r="F8" s="336">
        <f>VLOOKUP($B8,DEMO!$C$4:$I$23,5,FALSE)</f>
        <v>70903.26484500001</v>
      </c>
      <c r="G8" s="336">
        <f>F8*E8</f>
        <v>141806.52969000002</v>
      </c>
      <c r="H8" s="337">
        <f>G8/$G$12</f>
        <v>0.04980619543282749</v>
      </c>
      <c r="I8" s="336">
        <f>I4+G8</f>
        <v>2619869.31851204</v>
      </c>
      <c r="J8" s="338">
        <f t="shared" si="0"/>
        <v>0.9201672417450102</v>
      </c>
      <c r="L8" s="22"/>
    </row>
    <row r="9" spans="2:12" ht="15.75">
      <c r="B9" s="332" t="s">
        <v>278</v>
      </c>
      <c r="C9" s="333" t="str">
        <f>VLOOKUP($B9,DEMO!$C$4:$I$23,2,FALSE)</f>
        <v>SUPERVISÃO DERROCAGEM</v>
      </c>
      <c r="D9" s="334" t="str">
        <f>VLOOKUP($B9,DEMO!$C$4:$I$23,3,FALSE)</f>
        <v>Unidade</v>
      </c>
      <c r="E9" s="335">
        <f>VLOOKUP($B9,DEMO!$C$4:$I$23,4,FALSE)</f>
        <v>4</v>
      </c>
      <c r="F9" s="336">
        <f>VLOOKUP($B9,DEMO!$C$4:$I$23,5,FALSE)</f>
        <v>28412.144075</v>
      </c>
      <c r="G9" s="336">
        <f>F9*E9</f>
        <v>113648.5763</v>
      </c>
      <c r="H9" s="337">
        <f>G9/$G$12</f>
        <v>0.03991637912749492</v>
      </c>
      <c r="I9" s="336">
        <f>I8+G9</f>
        <v>2733517.89481204</v>
      </c>
      <c r="J9" s="338">
        <f t="shared" si="0"/>
        <v>0.9600836208725051</v>
      </c>
      <c r="L9" s="22"/>
    </row>
    <row r="10" spans="2:12" ht="15.75">
      <c r="B10" s="332" t="s">
        <v>277</v>
      </c>
      <c r="C10" s="333" t="str">
        <f>VLOOKUP($B10,DEMO!$C$4:$I$23,2,FALSE)</f>
        <v>SUPERVISÃO DRAGAGEM</v>
      </c>
      <c r="D10" s="334" t="str">
        <f>VLOOKUP($B10,DEMO!$C$4:$I$23,3,FALSE)</f>
        <v>Unidade</v>
      </c>
      <c r="E10" s="335">
        <f>VLOOKUP($B10,DEMO!$C$4:$I$23,4,FALSE)</f>
        <v>4</v>
      </c>
      <c r="F10" s="336">
        <f>VLOOKUP($B10,DEMO!$C$4:$I$23,5,FALSE)</f>
        <v>28412.144075</v>
      </c>
      <c r="G10" s="336">
        <f>F10*E10</f>
        <v>113648.5763</v>
      </c>
      <c r="H10" s="337">
        <f>G10/$G$12</f>
        <v>0.03991637912749492</v>
      </c>
      <c r="I10" s="336">
        <f>I9+G10</f>
        <v>2847166.47111204</v>
      </c>
      <c r="J10" s="338">
        <f t="shared" si="0"/>
        <v>1</v>
      </c>
      <c r="L10" s="22"/>
    </row>
    <row r="11" spans="1:12" s="21" customFormat="1" ht="6" customHeight="1">
      <c r="A11" s="20"/>
      <c r="B11" s="369"/>
      <c r="C11" s="370"/>
      <c r="D11" s="370"/>
      <c r="E11" s="370"/>
      <c r="F11" s="370"/>
      <c r="G11" s="370"/>
      <c r="H11" s="370"/>
      <c r="I11" s="370"/>
      <c r="J11" s="371"/>
      <c r="K11" s="20"/>
      <c r="L11" s="22"/>
    </row>
    <row r="12" spans="1:11" s="21" customFormat="1" ht="16.5" thickBot="1">
      <c r="A12" s="20"/>
      <c r="B12" s="339"/>
      <c r="C12" s="372" t="s">
        <v>60</v>
      </c>
      <c r="D12" s="373"/>
      <c r="E12" s="373"/>
      <c r="F12" s="374"/>
      <c r="G12" s="340">
        <f>SUM(G3:G11)</f>
        <v>2847166.47111204</v>
      </c>
      <c r="H12" s="341">
        <f>SUM(H3:H11)</f>
        <v>1</v>
      </c>
      <c r="I12" s="342"/>
      <c r="J12" s="343"/>
      <c r="K12" s="20"/>
    </row>
    <row r="13" spans="1:11" s="21" customFormat="1" ht="16.5" thickBot="1">
      <c r="A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21" customFormat="1" ht="16.5" thickBot="1">
      <c r="A14" s="20"/>
      <c r="C14" s="20"/>
      <c r="D14" s="20"/>
      <c r="E14" s="20"/>
      <c r="F14" s="20"/>
      <c r="G14" s="23">
        <f>DEMO!$I$25</f>
        <v>2847166.47111204</v>
      </c>
      <c r="H14" s="20"/>
      <c r="I14" s="20"/>
      <c r="J14" s="20"/>
      <c r="K14" s="20"/>
    </row>
  </sheetData>
  <sheetProtection/>
  <mergeCells count="2">
    <mergeCell ref="B11:J11"/>
    <mergeCell ref="C12:F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G115"/>
  <sheetViews>
    <sheetView showGridLines="0" zoomScale="120" zoomScaleNormal="120" zoomScaleSheetLayoutView="85" zoomScalePageLayoutView="0" workbookViewId="0" topLeftCell="A1">
      <selection activeCell="C55" sqref="C55"/>
    </sheetView>
  </sheetViews>
  <sheetFormatPr defaultColWidth="9.140625" defaultRowHeight="15"/>
  <cols>
    <col min="1" max="1" width="0.9921875" style="31" customWidth="1"/>
    <col min="2" max="2" width="14.140625" style="24" bestFit="1" customWidth="1"/>
    <col min="3" max="3" width="54.28125" style="24" customWidth="1"/>
    <col min="4" max="4" width="20.28125" style="24" customWidth="1"/>
    <col min="5" max="5" width="12.7109375" style="24" customWidth="1"/>
    <col min="6" max="6" width="12.8515625" style="31" customWidth="1"/>
    <col min="7" max="7" width="9.140625" style="32" customWidth="1"/>
    <col min="8" max="16384" width="9.140625" style="31" customWidth="1"/>
  </cols>
  <sheetData>
    <row r="1" ht="6" customHeight="1"/>
    <row r="2" spans="2:7" s="24" customFormat="1" ht="44.25" customHeight="1">
      <c r="B2" s="38" t="s">
        <v>64</v>
      </c>
      <c r="C2" s="37" t="s">
        <v>65</v>
      </c>
      <c r="D2" s="38" t="s">
        <v>66</v>
      </c>
      <c r="E2" s="38" t="s">
        <v>67</v>
      </c>
      <c r="F2" s="38" t="s">
        <v>310</v>
      </c>
      <c r="G2" s="25"/>
    </row>
    <row r="3" spans="2:7" s="24" customFormat="1" ht="12.75">
      <c r="B3" s="40" t="s">
        <v>68</v>
      </c>
      <c r="C3" s="26" t="s">
        <v>69</v>
      </c>
      <c r="D3" s="27" t="s">
        <v>293</v>
      </c>
      <c r="E3" s="28">
        <v>4327.31</v>
      </c>
      <c r="F3" s="28">
        <v>8656.38</v>
      </c>
      <c r="G3" s="29"/>
    </row>
    <row r="4" spans="2:7" s="24" customFormat="1" ht="12.75">
      <c r="B4" s="40" t="s">
        <v>70</v>
      </c>
      <c r="C4" s="26" t="s">
        <v>71</v>
      </c>
      <c r="D4" s="27" t="s">
        <v>293</v>
      </c>
      <c r="E4" s="28">
        <v>5769.75</v>
      </c>
      <c r="F4" s="28">
        <v>11255.65</v>
      </c>
      <c r="G4" s="29"/>
    </row>
    <row r="5" spans="2:7" s="24" customFormat="1" ht="12.75">
      <c r="B5" s="40" t="s">
        <v>72</v>
      </c>
      <c r="C5" s="26" t="s">
        <v>73</v>
      </c>
      <c r="D5" s="27" t="s">
        <v>293</v>
      </c>
      <c r="E5" s="28">
        <v>9847.14</v>
      </c>
      <c r="F5" s="28">
        <v>18603.1</v>
      </c>
      <c r="G5" s="29"/>
    </row>
    <row r="6" spans="2:7" s="24" customFormat="1" ht="12.75">
      <c r="B6" s="40" t="s">
        <v>74</v>
      </c>
      <c r="C6" s="26" t="s">
        <v>75</v>
      </c>
      <c r="D6" s="27" t="s">
        <v>293</v>
      </c>
      <c r="E6" s="28">
        <v>3446.09</v>
      </c>
      <c r="F6" s="28">
        <v>7039.25</v>
      </c>
      <c r="G6" s="29"/>
    </row>
    <row r="7" spans="2:7" s="24" customFormat="1" ht="12.75">
      <c r="B7" s="40" t="s">
        <v>76</v>
      </c>
      <c r="C7" s="26" t="s">
        <v>77</v>
      </c>
      <c r="D7" s="27" t="s">
        <v>293</v>
      </c>
      <c r="E7" s="28">
        <v>4594.79</v>
      </c>
      <c r="F7" s="28">
        <v>9094.18</v>
      </c>
      <c r="G7" s="29"/>
    </row>
    <row r="8" spans="2:7" s="24" customFormat="1" ht="12.75">
      <c r="B8" s="40" t="s">
        <v>78</v>
      </c>
      <c r="C8" s="26" t="s">
        <v>79</v>
      </c>
      <c r="D8" s="27" t="s">
        <v>293</v>
      </c>
      <c r="E8" s="28">
        <v>8167.44</v>
      </c>
      <c r="F8" s="28">
        <v>15523.53</v>
      </c>
      <c r="G8" s="29"/>
    </row>
    <row r="9" spans="2:7" s="24" customFormat="1" ht="12.75">
      <c r="B9" s="40" t="s">
        <v>80</v>
      </c>
      <c r="C9" s="26" t="s">
        <v>81</v>
      </c>
      <c r="D9" s="27" t="s">
        <v>293</v>
      </c>
      <c r="E9" s="28">
        <v>9350</v>
      </c>
      <c r="F9" s="28">
        <v>17666.4</v>
      </c>
      <c r="G9" s="29"/>
    </row>
    <row r="10" spans="2:7" s="24" customFormat="1" ht="12.75">
      <c r="B10" s="40" t="s">
        <v>82</v>
      </c>
      <c r="C10" s="26" t="s">
        <v>83</v>
      </c>
      <c r="D10" s="27" t="s">
        <v>293</v>
      </c>
      <c r="E10" s="28">
        <v>10182.22</v>
      </c>
      <c r="F10" s="28">
        <v>19162.56</v>
      </c>
      <c r="G10" s="29"/>
    </row>
    <row r="11" spans="2:7" s="24" customFormat="1" ht="12.75">
      <c r="B11" s="40" t="s">
        <v>84</v>
      </c>
      <c r="C11" s="26" t="s">
        <v>85</v>
      </c>
      <c r="D11" s="27" t="s">
        <v>293</v>
      </c>
      <c r="E11" s="28">
        <v>13043.25</v>
      </c>
      <c r="F11" s="28">
        <v>24306.13</v>
      </c>
      <c r="G11" s="29"/>
    </row>
    <row r="12" spans="2:7" s="24" customFormat="1" ht="12.75">
      <c r="B12" s="40" t="s">
        <v>86</v>
      </c>
      <c r="C12" s="26" t="s">
        <v>87</v>
      </c>
      <c r="D12" s="27" t="s">
        <v>293</v>
      </c>
      <c r="E12" s="28">
        <v>2633.46</v>
      </c>
      <c r="F12" s="28">
        <v>5678.98</v>
      </c>
      <c r="G12" s="29"/>
    </row>
    <row r="13" spans="2:7" s="24" customFormat="1" ht="12.75">
      <c r="B13" s="40" t="s">
        <v>88</v>
      </c>
      <c r="C13" s="26" t="s">
        <v>89</v>
      </c>
      <c r="D13" s="27" t="s">
        <v>293</v>
      </c>
      <c r="E13" s="28">
        <v>3511.28</v>
      </c>
      <c r="F13" s="28">
        <v>7212.8</v>
      </c>
      <c r="G13" s="29"/>
    </row>
    <row r="14" spans="2:7" s="24" customFormat="1" ht="12.75">
      <c r="B14" s="40" t="s">
        <v>90</v>
      </c>
      <c r="C14" s="26" t="s">
        <v>91</v>
      </c>
      <c r="D14" s="27" t="s">
        <v>293</v>
      </c>
      <c r="E14" s="28">
        <v>6505.85</v>
      </c>
      <c r="F14" s="28">
        <v>12616.54</v>
      </c>
      <c r="G14" s="29"/>
    </row>
    <row r="15" spans="2:7" s="24" customFormat="1" ht="12.75">
      <c r="B15" s="40" t="s">
        <v>92</v>
      </c>
      <c r="C15" s="26" t="s">
        <v>93</v>
      </c>
      <c r="D15" s="27" t="s">
        <v>293</v>
      </c>
      <c r="E15" s="28">
        <v>1278.44</v>
      </c>
      <c r="F15" s="28">
        <v>3259.45</v>
      </c>
      <c r="G15" s="29"/>
    </row>
    <row r="16" spans="2:7" s="24" customFormat="1" ht="12.75">
      <c r="B16" s="40" t="s">
        <v>94</v>
      </c>
      <c r="C16" s="26" t="s">
        <v>95</v>
      </c>
      <c r="D16" s="27" t="s">
        <v>293</v>
      </c>
      <c r="E16" s="28">
        <v>1571.39</v>
      </c>
      <c r="F16" s="28">
        <v>3765.08</v>
      </c>
      <c r="G16" s="29"/>
    </row>
    <row r="17" spans="2:7" s="24" customFormat="1" ht="12.75">
      <c r="B17" s="40" t="s">
        <v>96</v>
      </c>
      <c r="C17" s="26" t="s">
        <v>97</v>
      </c>
      <c r="D17" s="27" t="s">
        <v>293</v>
      </c>
      <c r="E17" s="28">
        <v>1521.21</v>
      </c>
      <c r="F17" s="28">
        <v>3677.43</v>
      </c>
      <c r="G17" s="29"/>
    </row>
    <row r="18" spans="2:7" s="24" customFormat="1" ht="12.75">
      <c r="B18" s="40" t="s">
        <v>98</v>
      </c>
      <c r="C18" s="26" t="s">
        <v>99</v>
      </c>
      <c r="D18" s="27" t="s">
        <v>293</v>
      </c>
      <c r="E18" s="28">
        <v>1278.44</v>
      </c>
      <c r="F18" s="28">
        <v>3314.33</v>
      </c>
      <c r="G18" s="29"/>
    </row>
    <row r="19" spans="2:7" s="24" customFormat="1" ht="12.75">
      <c r="B19" s="40" t="s">
        <v>100</v>
      </c>
      <c r="C19" s="26" t="s">
        <v>101</v>
      </c>
      <c r="D19" s="27" t="s">
        <v>293</v>
      </c>
      <c r="E19" s="28">
        <v>2811.6</v>
      </c>
      <c r="F19" s="28">
        <v>5968.46</v>
      </c>
      <c r="G19" s="29"/>
    </row>
    <row r="20" spans="2:7" s="24" customFormat="1" ht="12.75">
      <c r="B20" s="40" t="s">
        <v>102</v>
      </c>
      <c r="C20" s="26" t="s">
        <v>103</v>
      </c>
      <c r="D20" s="27" t="s">
        <v>293</v>
      </c>
      <c r="E20" s="28">
        <v>3748.8</v>
      </c>
      <c r="F20" s="28">
        <v>7604.89</v>
      </c>
      <c r="G20" s="29"/>
    </row>
    <row r="21" spans="2:7" s="24" customFormat="1" ht="12.75">
      <c r="B21" s="40" t="s">
        <v>104</v>
      </c>
      <c r="C21" s="26" t="s">
        <v>105</v>
      </c>
      <c r="D21" s="27" t="s">
        <v>293</v>
      </c>
      <c r="E21" s="28">
        <v>6190.33</v>
      </c>
      <c r="F21" s="28">
        <v>11999.17</v>
      </c>
      <c r="G21" s="29"/>
    </row>
    <row r="22" spans="2:7" s="24" customFormat="1" ht="12.75">
      <c r="B22" s="40" t="s">
        <v>106</v>
      </c>
      <c r="C22" s="26" t="s">
        <v>107</v>
      </c>
      <c r="D22" s="27" t="s">
        <v>293</v>
      </c>
      <c r="E22" s="28">
        <v>3537.38</v>
      </c>
      <c r="F22" s="28">
        <v>7205.14</v>
      </c>
      <c r="G22" s="29"/>
    </row>
    <row r="23" spans="2:7" s="24" customFormat="1" ht="12.75">
      <c r="B23" s="40" t="s">
        <v>108</v>
      </c>
      <c r="C23" s="26" t="s">
        <v>109</v>
      </c>
      <c r="D23" s="27" t="s">
        <v>293</v>
      </c>
      <c r="E23" s="28">
        <v>3706.89</v>
      </c>
      <c r="F23" s="28">
        <v>7495.33</v>
      </c>
      <c r="G23" s="29"/>
    </row>
    <row r="24" spans="2:7" s="24" customFormat="1" ht="12.75">
      <c r="B24" s="40" t="s">
        <v>110</v>
      </c>
      <c r="C24" s="26" t="s">
        <v>111</v>
      </c>
      <c r="D24" s="27" t="s">
        <v>293</v>
      </c>
      <c r="E24" s="28">
        <v>4942.52</v>
      </c>
      <c r="F24" s="28">
        <v>9718.72</v>
      </c>
      <c r="G24" s="29"/>
    </row>
    <row r="25" spans="2:7" s="24" customFormat="1" ht="12.75">
      <c r="B25" s="40" t="s">
        <v>112</v>
      </c>
      <c r="C25" s="26" t="s">
        <v>113</v>
      </c>
      <c r="D25" s="27" t="s">
        <v>293</v>
      </c>
      <c r="E25" s="28">
        <v>9612.06</v>
      </c>
      <c r="F25" s="28">
        <v>18121.09</v>
      </c>
      <c r="G25" s="29"/>
    </row>
    <row r="26" spans="2:7" s="24" customFormat="1" ht="12.75">
      <c r="B26" s="40" t="s">
        <v>114</v>
      </c>
      <c r="C26" s="26" t="s">
        <v>294</v>
      </c>
      <c r="D26" s="27" t="s">
        <v>293</v>
      </c>
      <c r="E26" s="28">
        <v>15074.93</v>
      </c>
      <c r="F26" s="28">
        <v>27960.16</v>
      </c>
      <c r="G26" s="29"/>
    </row>
    <row r="27" spans="2:7" s="24" customFormat="1" ht="12.75">
      <c r="B27" s="40" t="s">
        <v>115</v>
      </c>
      <c r="C27" s="26" t="s">
        <v>116</v>
      </c>
      <c r="D27" s="27" t="s">
        <v>293</v>
      </c>
      <c r="E27" s="28">
        <v>4876.38</v>
      </c>
      <c r="F27" s="28">
        <v>9603.26</v>
      </c>
      <c r="G27" s="29"/>
    </row>
    <row r="28" spans="2:7" s="24" customFormat="1" ht="12.75">
      <c r="B28" s="40" t="s">
        <v>117</v>
      </c>
      <c r="C28" s="26" t="s">
        <v>118</v>
      </c>
      <c r="D28" s="27" t="s">
        <v>293</v>
      </c>
      <c r="E28" s="28">
        <v>6501.85</v>
      </c>
      <c r="F28" s="28">
        <v>12529.09</v>
      </c>
      <c r="G28" s="29"/>
    </row>
    <row r="29" spans="2:7" s="24" customFormat="1" ht="12.75">
      <c r="B29" s="40" t="s">
        <v>119</v>
      </c>
      <c r="C29" s="26" t="s">
        <v>120</v>
      </c>
      <c r="D29" s="27" t="s">
        <v>293</v>
      </c>
      <c r="E29" s="28">
        <v>11921.55</v>
      </c>
      <c r="F29" s="28">
        <v>22284.56</v>
      </c>
      <c r="G29" s="29"/>
    </row>
    <row r="30" spans="2:7" s="24" customFormat="1" ht="12.75">
      <c r="B30" s="40" t="s">
        <v>121</v>
      </c>
      <c r="C30" s="26" t="s">
        <v>295</v>
      </c>
      <c r="D30" s="27" t="s">
        <v>293</v>
      </c>
      <c r="E30" s="28">
        <v>9350</v>
      </c>
      <c r="F30" s="28">
        <v>17650.36</v>
      </c>
      <c r="G30" s="29"/>
    </row>
    <row r="31" spans="2:7" s="24" customFormat="1" ht="12.75">
      <c r="B31" s="40" t="s">
        <v>122</v>
      </c>
      <c r="C31" s="26" t="s">
        <v>296</v>
      </c>
      <c r="D31" s="27" t="s">
        <v>293</v>
      </c>
      <c r="E31" s="28">
        <v>9795.19</v>
      </c>
      <c r="F31" s="28">
        <v>18449.96</v>
      </c>
      <c r="G31" s="29"/>
    </row>
    <row r="32" spans="2:7" s="24" customFormat="1" ht="12.75">
      <c r="B32" s="40" t="s">
        <v>123</v>
      </c>
      <c r="C32" s="26" t="s">
        <v>297</v>
      </c>
      <c r="D32" s="27" t="s">
        <v>293</v>
      </c>
      <c r="E32" s="28">
        <v>12147.02</v>
      </c>
      <c r="F32" s="28">
        <v>22674.09</v>
      </c>
      <c r="G32" s="29"/>
    </row>
    <row r="33" spans="2:7" s="24" customFormat="1" ht="12.75">
      <c r="B33" s="40" t="s">
        <v>124</v>
      </c>
      <c r="C33" s="26" t="s">
        <v>125</v>
      </c>
      <c r="D33" s="27" t="s">
        <v>293</v>
      </c>
      <c r="E33" s="28">
        <v>9350</v>
      </c>
      <c r="F33" s="28">
        <v>17657.73</v>
      </c>
      <c r="G33" s="29"/>
    </row>
    <row r="34" spans="2:7" s="24" customFormat="1" ht="12.75">
      <c r="B34" s="40" t="s">
        <v>126</v>
      </c>
      <c r="C34" s="26" t="s">
        <v>127</v>
      </c>
      <c r="D34" s="27" t="s">
        <v>293</v>
      </c>
      <c r="E34" s="28">
        <v>10052.2</v>
      </c>
      <c r="F34" s="28">
        <v>18919.45</v>
      </c>
      <c r="G34" s="29"/>
    </row>
    <row r="35" spans="2:7" s="24" customFormat="1" ht="12.75">
      <c r="B35" s="40" t="s">
        <v>128</v>
      </c>
      <c r="C35" s="26" t="s">
        <v>129</v>
      </c>
      <c r="D35" s="27" t="s">
        <v>293</v>
      </c>
      <c r="E35" s="28">
        <v>12571.56</v>
      </c>
      <c r="F35" s="28">
        <v>23446.23</v>
      </c>
      <c r="G35" s="29"/>
    </row>
    <row r="36" spans="2:7" s="24" customFormat="1" ht="12.75">
      <c r="B36" s="40" t="s">
        <v>130</v>
      </c>
      <c r="C36" s="26" t="s">
        <v>131</v>
      </c>
      <c r="D36" s="27" t="s">
        <v>293</v>
      </c>
      <c r="E36" s="28">
        <v>9350</v>
      </c>
      <c r="F36" s="28">
        <v>17684.27</v>
      </c>
      <c r="G36" s="29"/>
    </row>
    <row r="37" spans="2:7" s="24" customFormat="1" ht="12.75">
      <c r="B37" s="40" t="s">
        <v>132</v>
      </c>
      <c r="C37" s="26" t="s">
        <v>133</v>
      </c>
      <c r="D37" s="27" t="s">
        <v>293</v>
      </c>
      <c r="E37" s="28">
        <v>10517.58</v>
      </c>
      <c r="F37" s="28">
        <v>19785.57</v>
      </c>
      <c r="G37" s="29"/>
    </row>
    <row r="38" spans="2:7" s="24" customFormat="1" ht="12.75">
      <c r="B38" s="40" t="s">
        <v>134</v>
      </c>
      <c r="C38" s="26" t="s">
        <v>135</v>
      </c>
      <c r="D38" s="27" t="s">
        <v>293</v>
      </c>
      <c r="E38" s="28">
        <v>13460.18</v>
      </c>
      <c r="F38" s="28">
        <v>25081.36</v>
      </c>
      <c r="G38" s="29"/>
    </row>
    <row r="39" spans="2:7" s="24" customFormat="1" ht="12.75">
      <c r="B39" s="40" t="s">
        <v>136</v>
      </c>
      <c r="C39" s="26" t="s">
        <v>137</v>
      </c>
      <c r="D39" s="27" t="s">
        <v>293</v>
      </c>
      <c r="E39" s="28">
        <v>19915.78</v>
      </c>
      <c r="F39" s="28">
        <v>36668.97</v>
      </c>
      <c r="G39" s="29"/>
    </row>
    <row r="40" spans="2:7" s="24" customFormat="1" ht="12.75">
      <c r="B40" s="40" t="s">
        <v>138</v>
      </c>
      <c r="C40" s="26" t="s">
        <v>139</v>
      </c>
      <c r="D40" s="27" t="s">
        <v>293</v>
      </c>
      <c r="E40" s="28">
        <v>16596.48</v>
      </c>
      <c r="F40" s="28">
        <v>30699.88</v>
      </c>
      <c r="G40" s="29"/>
    </row>
    <row r="41" spans="2:7" s="24" customFormat="1" ht="12.75">
      <c r="B41" s="40" t="s">
        <v>140</v>
      </c>
      <c r="C41" s="26" t="s">
        <v>141</v>
      </c>
      <c r="D41" s="27" t="s">
        <v>293</v>
      </c>
      <c r="E41" s="28">
        <v>9350</v>
      </c>
      <c r="F41" s="28">
        <v>17716.9</v>
      </c>
      <c r="G41" s="29"/>
    </row>
    <row r="42" spans="2:7" s="24" customFormat="1" ht="12.75">
      <c r="B42" s="40" t="s">
        <v>142</v>
      </c>
      <c r="C42" s="26" t="s">
        <v>143</v>
      </c>
      <c r="D42" s="27" t="s">
        <v>293</v>
      </c>
      <c r="E42" s="28">
        <v>9862.53</v>
      </c>
      <c r="F42" s="28">
        <v>18640.99</v>
      </c>
      <c r="G42" s="29"/>
    </row>
    <row r="43" spans="2:7" s="24" customFormat="1" ht="12.75">
      <c r="B43" s="40" t="s">
        <v>144</v>
      </c>
      <c r="C43" s="26" t="s">
        <v>145</v>
      </c>
      <c r="D43" s="27" t="s">
        <v>293</v>
      </c>
      <c r="E43" s="28">
        <v>11927.29</v>
      </c>
      <c r="F43" s="28">
        <v>22363.76</v>
      </c>
      <c r="G43" s="29"/>
    </row>
    <row r="44" spans="2:7" s="24" customFormat="1" ht="12.75">
      <c r="B44" s="40" t="s">
        <v>146</v>
      </c>
      <c r="C44" s="26" t="s">
        <v>147</v>
      </c>
      <c r="D44" s="27" t="s">
        <v>293</v>
      </c>
      <c r="E44" s="28">
        <v>9350</v>
      </c>
      <c r="F44" s="28">
        <v>17671.32</v>
      </c>
      <c r="G44" s="29"/>
    </row>
    <row r="45" spans="2:7" s="24" customFormat="1" ht="12.75">
      <c r="B45" s="40" t="s">
        <v>148</v>
      </c>
      <c r="C45" s="26" t="s">
        <v>149</v>
      </c>
      <c r="D45" s="27" t="s">
        <v>293</v>
      </c>
      <c r="E45" s="28">
        <v>10528.02</v>
      </c>
      <c r="F45" s="28">
        <v>19789.75</v>
      </c>
      <c r="G45" s="29"/>
    </row>
    <row r="46" spans="2:7" s="24" customFormat="1" ht="12.75">
      <c r="B46" s="40" t="s">
        <v>150</v>
      </c>
      <c r="C46" s="26" t="s">
        <v>151</v>
      </c>
      <c r="D46" s="27" t="s">
        <v>293</v>
      </c>
      <c r="E46" s="28">
        <v>13887.45</v>
      </c>
      <c r="F46" s="28">
        <v>25831.02</v>
      </c>
      <c r="G46" s="29"/>
    </row>
    <row r="47" spans="2:7" s="24" customFormat="1" ht="12.75">
      <c r="B47" s="40" t="s">
        <v>152</v>
      </c>
      <c r="C47" s="26" t="s">
        <v>153</v>
      </c>
      <c r="D47" s="27" t="s">
        <v>293</v>
      </c>
      <c r="E47" s="28">
        <v>9350</v>
      </c>
      <c r="F47" s="28">
        <v>17716.9</v>
      </c>
      <c r="G47" s="29"/>
    </row>
    <row r="48" spans="2:7" s="24" customFormat="1" ht="12.75">
      <c r="B48" s="40" t="s">
        <v>154</v>
      </c>
      <c r="C48" s="26" t="s">
        <v>155</v>
      </c>
      <c r="D48" s="27" t="s">
        <v>293</v>
      </c>
      <c r="E48" s="28">
        <v>9862.53</v>
      </c>
      <c r="F48" s="28">
        <v>18640.99</v>
      </c>
      <c r="G48" s="29"/>
    </row>
    <row r="49" spans="2:7" s="24" customFormat="1" ht="12.75">
      <c r="B49" s="40" t="s">
        <v>156</v>
      </c>
      <c r="C49" s="26" t="s">
        <v>157</v>
      </c>
      <c r="D49" s="27" t="s">
        <v>293</v>
      </c>
      <c r="E49" s="28">
        <v>11927.29</v>
      </c>
      <c r="F49" s="28">
        <v>22363.76</v>
      </c>
      <c r="G49" s="29"/>
    </row>
    <row r="50" spans="2:7" s="24" customFormat="1" ht="12.75">
      <c r="B50" s="40" t="s">
        <v>158</v>
      </c>
      <c r="C50" s="26" t="s">
        <v>159</v>
      </c>
      <c r="D50" s="27" t="s">
        <v>293</v>
      </c>
      <c r="E50" s="28">
        <v>9350</v>
      </c>
      <c r="F50" s="28">
        <v>17708.99</v>
      </c>
      <c r="G50" s="29"/>
    </row>
    <row r="51" spans="2:7" s="24" customFormat="1" ht="12.75">
      <c r="B51" s="40" t="s">
        <v>160</v>
      </c>
      <c r="C51" s="26" t="s">
        <v>161</v>
      </c>
      <c r="D51" s="27" t="s">
        <v>293</v>
      </c>
      <c r="E51" s="28">
        <v>10695.68</v>
      </c>
      <c r="F51" s="28">
        <v>20134.18</v>
      </c>
      <c r="G51" s="29"/>
    </row>
    <row r="52" spans="2:7" s="24" customFormat="1" ht="12.75">
      <c r="B52" s="40" t="s">
        <v>162</v>
      </c>
      <c r="C52" s="26" t="s">
        <v>163</v>
      </c>
      <c r="D52" s="27" t="s">
        <v>293</v>
      </c>
      <c r="E52" s="28">
        <v>14383.12</v>
      </c>
      <c r="F52" s="28">
        <v>26779.68</v>
      </c>
      <c r="G52" s="29"/>
    </row>
    <row r="53" spans="2:7" s="24" customFormat="1" ht="12.75">
      <c r="B53" s="40" t="s">
        <v>164</v>
      </c>
      <c r="C53" s="26" t="s">
        <v>298</v>
      </c>
      <c r="D53" s="27" t="s">
        <v>293</v>
      </c>
      <c r="E53" s="28">
        <v>2362.82</v>
      </c>
      <c r="F53" s="28">
        <v>5185.66</v>
      </c>
      <c r="G53" s="29"/>
    </row>
    <row r="54" spans="2:7" s="24" customFormat="1" ht="12.75">
      <c r="B54" s="40" t="s">
        <v>165</v>
      </c>
      <c r="C54" s="26" t="s">
        <v>299</v>
      </c>
      <c r="D54" s="27" t="s">
        <v>293</v>
      </c>
      <c r="E54" s="28">
        <v>3150.42</v>
      </c>
      <c r="F54" s="28">
        <v>6555.39</v>
      </c>
      <c r="G54" s="29"/>
    </row>
    <row r="55" spans="2:7" s="24" customFormat="1" ht="12.75">
      <c r="B55" s="40" t="s">
        <v>166</v>
      </c>
      <c r="C55" s="26" t="s">
        <v>300</v>
      </c>
      <c r="D55" s="27" t="s">
        <v>293</v>
      </c>
      <c r="E55" s="28">
        <v>5970.74</v>
      </c>
      <c r="F55" s="28">
        <v>11599.41</v>
      </c>
      <c r="G55" s="29"/>
    </row>
    <row r="56" spans="2:7" s="24" customFormat="1" ht="12.75">
      <c r="B56" s="40" t="s">
        <v>167</v>
      </c>
      <c r="C56" s="26" t="s">
        <v>168</v>
      </c>
      <c r="D56" s="27" t="s">
        <v>293</v>
      </c>
      <c r="E56" s="28">
        <v>2466.35</v>
      </c>
      <c r="F56" s="28">
        <v>5610.97</v>
      </c>
      <c r="G56" s="29"/>
    </row>
    <row r="57" spans="2:7" s="24" customFormat="1" ht="12.75">
      <c r="B57" s="40" t="s">
        <v>169</v>
      </c>
      <c r="C57" s="26" t="s">
        <v>170</v>
      </c>
      <c r="D57" s="27" t="s">
        <v>293</v>
      </c>
      <c r="E57" s="28">
        <v>3288.47</v>
      </c>
      <c r="F57" s="28">
        <v>7123.25</v>
      </c>
      <c r="G57" s="29"/>
    </row>
    <row r="58" spans="2:7" s="24" customFormat="1" ht="12.75">
      <c r="B58" s="40" t="s">
        <v>171</v>
      </c>
      <c r="C58" s="26" t="s">
        <v>172</v>
      </c>
      <c r="D58" s="27" t="s">
        <v>293</v>
      </c>
      <c r="E58" s="28">
        <v>6745.09</v>
      </c>
      <c r="F58" s="28">
        <v>13667.38</v>
      </c>
      <c r="G58" s="29"/>
    </row>
    <row r="59" spans="2:7" s="24" customFormat="1" ht="12.75">
      <c r="B59" s="40" t="s">
        <v>173</v>
      </c>
      <c r="C59" s="26" t="s">
        <v>174</v>
      </c>
      <c r="D59" s="27" t="s">
        <v>293</v>
      </c>
      <c r="E59" s="28">
        <v>2028.28</v>
      </c>
      <c r="F59" s="28">
        <v>4584.96</v>
      </c>
      <c r="G59" s="29"/>
    </row>
    <row r="60" spans="2:7" s="24" customFormat="1" ht="12.75">
      <c r="B60" s="40" t="s">
        <v>175</v>
      </c>
      <c r="C60" s="26" t="s">
        <v>176</v>
      </c>
      <c r="D60" s="27" t="s">
        <v>293</v>
      </c>
      <c r="E60" s="28">
        <v>9350</v>
      </c>
      <c r="F60" s="28">
        <v>17628.51</v>
      </c>
      <c r="G60" s="29"/>
    </row>
    <row r="61" spans="2:7" s="24" customFormat="1" ht="12.75">
      <c r="B61" s="40" t="s">
        <v>177</v>
      </c>
      <c r="C61" s="26" t="s">
        <v>178</v>
      </c>
      <c r="D61" s="27" t="s">
        <v>293</v>
      </c>
      <c r="E61" s="28">
        <v>3882.4</v>
      </c>
      <c r="F61" s="28">
        <v>8234.27</v>
      </c>
      <c r="G61" s="29"/>
    </row>
    <row r="62" spans="2:7" s="24" customFormat="1" ht="12.75">
      <c r="B62" s="40" t="s">
        <v>179</v>
      </c>
      <c r="C62" s="26" t="s">
        <v>180</v>
      </c>
      <c r="D62" s="27" t="s">
        <v>293</v>
      </c>
      <c r="E62" s="28">
        <v>5176.53</v>
      </c>
      <c r="F62" s="28">
        <v>10693.64</v>
      </c>
      <c r="G62" s="29"/>
    </row>
    <row r="63" spans="2:7" s="24" customFormat="1" ht="12.75">
      <c r="B63" s="40" t="s">
        <v>181</v>
      </c>
      <c r="C63" s="26" t="s">
        <v>182</v>
      </c>
      <c r="D63" s="27" t="s">
        <v>293</v>
      </c>
      <c r="E63" s="28">
        <v>8766.38</v>
      </c>
      <c r="F63" s="28">
        <v>17515.79</v>
      </c>
      <c r="G63" s="29"/>
    </row>
    <row r="64" spans="2:7" s="24" customFormat="1" ht="12.75">
      <c r="B64" s="40" t="s">
        <v>183</v>
      </c>
      <c r="C64" s="26" t="s">
        <v>184</v>
      </c>
      <c r="D64" s="27" t="s">
        <v>293</v>
      </c>
      <c r="E64" s="28">
        <v>1897.44</v>
      </c>
      <c r="F64" s="28">
        <v>4363.24</v>
      </c>
      <c r="G64" s="29"/>
    </row>
    <row r="65" spans="2:7" s="24" customFormat="1" ht="12.75">
      <c r="B65" s="40" t="s">
        <v>185</v>
      </c>
      <c r="C65" s="26" t="s">
        <v>186</v>
      </c>
      <c r="D65" s="27" t="s">
        <v>293</v>
      </c>
      <c r="E65" s="28">
        <v>1761.39</v>
      </c>
      <c r="F65" s="28">
        <v>4127.41</v>
      </c>
      <c r="G65" s="29"/>
    </row>
    <row r="66" spans="2:7" s="24" customFormat="1" ht="12.75">
      <c r="B66" s="40" t="s">
        <v>187</v>
      </c>
      <c r="C66" s="26" t="s">
        <v>188</v>
      </c>
      <c r="D66" s="27" t="s">
        <v>293</v>
      </c>
      <c r="E66" s="28">
        <v>4142.56</v>
      </c>
      <c r="F66" s="28">
        <v>8321.33</v>
      </c>
      <c r="G66" s="29"/>
    </row>
    <row r="67" spans="2:7" s="24" customFormat="1" ht="12.75">
      <c r="B67" s="40" t="s">
        <v>189</v>
      </c>
      <c r="C67" s="26" t="s">
        <v>190</v>
      </c>
      <c r="D67" s="39" t="s">
        <v>293</v>
      </c>
      <c r="E67" s="28">
        <v>5523.41</v>
      </c>
      <c r="F67" s="28">
        <v>10808.94</v>
      </c>
      <c r="G67" s="29"/>
    </row>
    <row r="68" spans="2:7" s="24" customFormat="1" ht="12.75">
      <c r="B68" s="40" t="s">
        <v>191</v>
      </c>
      <c r="C68" s="26" t="s">
        <v>192</v>
      </c>
      <c r="D68" s="39" t="s">
        <v>293</v>
      </c>
      <c r="E68" s="28">
        <v>8859.51</v>
      </c>
      <c r="F68" s="28">
        <v>16818.93</v>
      </c>
      <c r="G68" s="29"/>
    </row>
    <row r="69" spans="2:7" s="24" customFormat="1" ht="12.75">
      <c r="B69" s="40" t="s">
        <v>193</v>
      </c>
      <c r="C69" s="26" t="s">
        <v>301</v>
      </c>
      <c r="D69" s="39" t="s">
        <v>293</v>
      </c>
      <c r="E69" s="28">
        <v>2854.62</v>
      </c>
      <c r="F69" s="28">
        <v>6050.7</v>
      </c>
      <c r="G69" s="29"/>
    </row>
    <row r="70" spans="2:7" s="24" customFormat="1" ht="12.75">
      <c r="B70" s="40" t="s">
        <v>194</v>
      </c>
      <c r="C70" s="26" t="s">
        <v>302</v>
      </c>
      <c r="D70" s="39" t="s">
        <v>293</v>
      </c>
      <c r="E70" s="28">
        <v>3806.15</v>
      </c>
      <c r="F70" s="28">
        <v>7717.81</v>
      </c>
      <c r="G70" s="29"/>
    </row>
    <row r="71" spans="2:7" s="24" customFormat="1" ht="12.75">
      <c r="B71" s="40" t="s">
        <v>195</v>
      </c>
      <c r="C71" s="26" t="s">
        <v>303</v>
      </c>
      <c r="D71" s="39" t="s">
        <v>293</v>
      </c>
      <c r="E71" s="28">
        <v>6034.94</v>
      </c>
      <c r="F71" s="28">
        <v>11734.52</v>
      </c>
      <c r="G71" s="29"/>
    </row>
    <row r="72" spans="2:7" s="24" customFormat="1" ht="12.75">
      <c r="B72" s="40" t="s">
        <v>196</v>
      </c>
      <c r="C72" s="26" t="s">
        <v>197</v>
      </c>
      <c r="D72" s="39" t="s">
        <v>293</v>
      </c>
      <c r="E72" s="28">
        <v>2787.29</v>
      </c>
      <c r="F72" s="28">
        <v>5926.96</v>
      </c>
      <c r="G72" s="29"/>
    </row>
    <row r="73" spans="2:7" s="24" customFormat="1" ht="12.75">
      <c r="B73" s="40" t="s">
        <v>198</v>
      </c>
      <c r="C73" s="26" t="s">
        <v>199</v>
      </c>
      <c r="D73" s="39" t="s">
        <v>293</v>
      </c>
      <c r="E73" s="28">
        <v>3716.39</v>
      </c>
      <c r="F73" s="28">
        <v>7547.63</v>
      </c>
      <c r="G73" s="29"/>
    </row>
    <row r="74" spans="2:7" s="24" customFormat="1" ht="12.75">
      <c r="B74" s="40" t="s">
        <v>200</v>
      </c>
      <c r="C74" s="26" t="s">
        <v>201</v>
      </c>
      <c r="D74" s="39" t="s">
        <v>293</v>
      </c>
      <c r="E74" s="28">
        <v>5326.83</v>
      </c>
      <c r="F74" s="28">
        <v>10446.58</v>
      </c>
      <c r="G74" s="29"/>
    </row>
    <row r="75" spans="2:7" s="24" customFormat="1" ht="12.75">
      <c r="B75" s="40" t="s">
        <v>202</v>
      </c>
      <c r="C75" s="26" t="s">
        <v>203</v>
      </c>
      <c r="D75" s="39" t="s">
        <v>293</v>
      </c>
      <c r="E75" s="28">
        <v>2231.45</v>
      </c>
      <c r="F75" s="28">
        <v>4901.34</v>
      </c>
      <c r="G75" s="29"/>
    </row>
    <row r="76" spans="2:7" s="24" customFormat="1" ht="12.75">
      <c r="B76" s="40" t="s">
        <v>204</v>
      </c>
      <c r="C76" s="26" t="s">
        <v>205</v>
      </c>
      <c r="D76" s="39" t="s">
        <v>293</v>
      </c>
      <c r="E76" s="28">
        <v>1744.28</v>
      </c>
      <c r="F76" s="28">
        <v>4090.4</v>
      </c>
      <c r="G76" s="29"/>
    </row>
    <row r="77" spans="2:7" s="24" customFormat="1" ht="12.75">
      <c r="B77" s="40" t="s">
        <v>206</v>
      </c>
      <c r="C77" s="26" t="s">
        <v>207</v>
      </c>
      <c r="D77" s="39" t="s">
        <v>293</v>
      </c>
      <c r="E77" s="28">
        <v>2436.42</v>
      </c>
      <c r="F77" s="28">
        <v>5293.49</v>
      </c>
      <c r="G77" s="29"/>
    </row>
    <row r="78" spans="2:7" s="24" customFormat="1" ht="12.75">
      <c r="B78" s="40" t="s">
        <v>208</v>
      </c>
      <c r="C78" s="26" t="s">
        <v>209</v>
      </c>
      <c r="D78" s="39" t="s">
        <v>293</v>
      </c>
      <c r="E78" s="28">
        <v>2910.5</v>
      </c>
      <c r="F78" s="28">
        <v>6103.5</v>
      </c>
      <c r="G78" s="29"/>
    </row>
    <row r="79" spans="2:7" s="24" customFormat="1" ht="12.75">
      <c r="B79" s="40" t="s">
        <v>210</v>
      </c>
      <c r="C79" s="26" t="s">
        <v>211</v>
      </c>
      <c r="D79" s="39" t="s">
        <v>293</v>
      </c>
      <c r="E79" s="28">
        <v>3902.47</v>
      </c>
      <c r="F79" s="28">
        <v>7847.13</v>
      </c>
      <c r="G79" s="29"/>
    </row>
    <row r="80" spans="2:7" s="24" customFormat="1" ht="12.75">
      <c r="B80" s="40" t="s">
        <v>212</v>
      </c>
      <c r="C80" s="26" t="s">
        <v>213</v>
      </c>
      <c r="D80" s="39" t="s">
        <v>293</v>
      </c>
      <c r="E80" s="28">
        <v>2306.35</v>
      </c>
      <c r="F80" s="28">
        <v>5058.18</v>
      </c>
      <c r="G80" s="29"/>
    </row>
    <row r="81" spans="2:7" s="24" customFormat="1" ht="12.75">
      <c r="B81" s="40" t="s">
        <v>214</v>
      </c>
      <c r="C81" s="26" t="s">
        <v>215</v>
      </c>
      <c r="D81" s="39" t="s">
        <v>293</v>
      </c>
      <c r="E81" s="28">
        <v>2945.92</v>
      </c>
      <c r="F81" s="28">
        <v>6135.74</v>
      </c>
      <c r="G81" s="29"/>
    </row>
    <row r="82" spans="2:7" s="24" customFormat="1" ht="12.75">
      <c r="B82" s="40" t="s">
        <v>216</v>
      </c>
      <c r="C82" s="26" t="s">
        <v>217</v>
      </c>
      <c r="D82" s="39" t="s">
        <v>293</v>
      </c>
      <c r="E82" s="28">
        <v>2188.38</v>
      </c>
      <c r="F82" s="28">
        <v>4862.3</v>
      </c>
      <c r="G82" s="29"/>
    </row>
    <row r="83" spans="2:7" s="24" customFormat="1" ht="12.75">
      <c r="B83" s="40" t="s">
        <v>311</v>
      </c>
      <c r="C83" s="26" t="s">
        <v>304</v>
      </c>
      <c r="D83" s="39" t="s">
        <v>293</v>
      </c>
      <c r="E83" s="28">
        <v>1949.25</v>
      </c>
      <c r="F83" s="28">
        <v>4472.15</v>
      </c>
      <c r="G83" s="30"/>
    </row>
    <row r="84" spans="2:7" s="24" customFormat="1" ht="12.75">
      <c r="B84" s="40" t="s">
        <v>312</v>
      </c>
      <c r="C84" s="26" t="s">
        <v>305</v>
      </c>
      <c r="D84" s="39" t="s">
        <v>293</v>
      </c>
      <c r="E84" s="28">
        <v>2598.99</v>
      </c>
      <c r="F84" s="28">
        <v>5604.01</v>
      </c>
      <c r="G84" s="30"/>
    </row>
    <row r="85" spans="2:7" s="24" customFormat="1" ht="12.75">
      <c r="B85" s="40" t="s">
        <v>313</v>
      </c>
      <c r="C85" s="26" t="s">
        <v>306</v>
      </c>
      <c r="D85" s="39" t="s">
        <v>293</v>
      </c>
      <c r="E85" s="28">
        <v>4345.34</v>
      </c>
      <c r="F85" s="28">
        <v>8687.83</v>
      </c>
      <c r="G85" s="30"/>
    </row>
    <row r="86" spans="2:6" ht="12.75">
      <c r="B86" s="40" t="s">
        <v>314</v>
      </c>
      <c r="C86" s="26" t="s">
        <v>307</v>
      </c>
      <c r="D86" s="39" t="s">
        <v>293</v>
      </c>
      <c r="E86" s="28">
        <v>3537.38</v>
      </c>
      <c r="F86" s="28">
        <v>7244.09</v>
      </c>
    </row>
    <row r="87" spans="2:6" ht="12.75">
      <c r="B87" s="40" t="s">
        <v>315</v>
      </c>
      <c r="C87" s="26" t="s">
        <v>308</v>
      </c>
      <c r="D87" s="39" t="s">
        <v>293</v>
      </c>
      <c r="E87" s="28">
        <v>3836.5</v>
      </c>
      <c r="F87" s="28">
        <v>7776.16</v>
      </c>
    </row>
    <row r="88" spans="2:6" ht="12.75">
      <c r="B88" s="40" t="s">
        <v>316</v>
      </c>
      <c r="C88" s="26" t="s">
        <v>309</v>
      </c>
      <c r="D88" s="39" t="s">
        <v>293</v>
      </c>
      <c r="E88" s="28">
        <v>6332.86</v>
      </c>
      <c r="F88" s="28">
        <v>12273.36</v>
      </c>
    </row>
    <row r="89" spans="2:5" ht="12.75">
      <c r="B89" s="33"/>
      <c r="C89" s="33"/>
      <c r="D89" s="33"/>
      <c r="E89" s="33"/>
    </row>
    <row r="90" spans="2:5" ht="12.75">
      <c r="B90" s="33"/>
      <c r="C90" s="33"/>
      <c r="D90" s="33"/>
      <c r="E90" s="33"/>
    </row>
    <row r="91" spans="2:5" ht="12.75">
      <c r="B91" s="33"/>
      <c r="C91" s="33"/>
      <c r="D91" s="33"/>
      <c r="E91" s="33"/>
    </row>
    <row r="92" spans="2:5" ht="12.75">
      <c r="B92" s="33"/>
      <c r="C92" s="33"/>
      <c r="D92" s="33"/>
      <c r="E92" s="33"/>
    </row>
    <row r="93" spans="2:5" ht="12.75">
      <c r="B93" s="33"/>
      <c r="C93" s="33"/>
      <c r="D93" s="33"/>
      <c r="E93" s="33"/>
    </row>
    <row r="94" spans="2:5" ht="12.75">
      <c r="B94" s="33"/>
      <c r="C94" s="33"/>
      <c r="D94" s="33"/>
      <c r="E94" s="33"/>
    </row>
    <row r="95" spans="2:5" ht="12.75">
      <c r="B95" s="33"/>
      <c r="C95" s="33"/>
      <c r="D95" s="33"/>
      <c r="E95" s="33"/>
    </row>
    <row r="96" spans="2:5" ht="12.75">
      <c r="B96" s="33"/>
      <c r="C96" s="33"/>
      <c r="D96" s="33"/>
      <c r="E96" s="33"/>
    </row>
    <row r="97" spans="2:5" ht="12.75">
      <c r="B97" s="33"/>
      <c r="C97" s="33"/>
      <c r="D97" s="33"/>
      <c r="E97" s="33"/>
    </row>
    <row r="98" spans="2:5" ht="12.75">
      <c r="B98" s="33"/>
      <c r="C98" s="33"/>
      <c r="D98" s="33"/>
      <c r="E98" s="33"/>
    </row>
    <row r="99" spans="2:5" ht="12.75">
      <c r="B99" s="33"/>
      <c r="C99" s="33"/>
      <c r="D99" s="33"/>
      <c r="E99" s="33"/>
    </row>
    <row r="100" spans="2:5" ht="12.75">
      <c r="B100" s="33"/>
      <c r="C100" s="33"/>
      <c r="D100" s="33"/>
      <c r="E100" s="33"/>
    </row>
    <row r="101" spans="2:5" ht="12.75">
      <c r="B101" s="33"/>
      <c r="C101" s="33"/>
      <c r="D101" s="33"/>
      <c r="E101" s="33"/>
    </row>
    <row r="102" spans="2:5" ht="12.75">
      <c r="B102" s="33"/>
      <c r="C102" s="33"/>
      <c r="D102" s="33"/>
      <c r="E102" s="33"/>
    </row>
    <row r="103" spans="2:5" ht="12.75">
      <c r="B103" s="33"/>
      <c r="C103" s="33"/>
      <c r="D103" s="33"/>
      <c r="E103" s="33"/>
    </row>
    <row r="104" spans="2:5" ht="12.75">
      <c r="B104" s="33"/>
      <c r="C104" s="33"/>
      <c r="D104" s="33"/>
      <c r="E104" s="33"/>
    </row>
    <row r="105" spans="2:5" ht="12.75">
      <c r="B105" s="33"/>
      <c r="C105" s="33"/>
      <c r="D105" s="33"/>
      <c r="E105" s="33"/>
    </row>
    <row r="106" spans="2:5" ht="12.75">
      <c r="B106" s="33"/>
      <c r="C106" s="33"/>
      <c r="D106" s="33"/>
      <c r="E106" s="33"/>
    </row>
    <row r="107" spans="2:5" ht="12.75">
      <c r="B107" s="33"/>
      <c r="C107" s="33"/>
      <c r="D107" s="33"/>
      <c r="E107" s="33"/>
    </row>
    <row r="108" spans="2:5" ht="12.75">
      <c r="B108" s="33"/>
      <c r="C108" s="33"/>
      <c r="D108" s="33"/>
      <c r="E108" s="33"/>
    </row>
    <row r="109" spans="2:5" ht="12.75">
      <c r="B109" s="33"/>
      <c r="C109" s="33"/>
      <c r="D109" s="33"/>
      <c r="E109" s="33"/>
    </row>
    <row r="110" spans="2:5" ht="12.75">
      <c r="B110" s="33"/>
      <c r="C110" s="33"/>
      <c r="D110" s="33"/>
      <c r="E110" s="33"/>
    </row>
    <row r="111" spans="2:5" ht="12.75">
      <c r="B111" s="33"/>
      <c r="C111" s="33"/>
      <c r="D111" s="33"/>
      <c r="E111" s="33"/>
    </row>
    <row r="112" spans="2:5" ht="12.75">
      <c r="B112" s="33"/>
      <c r="C112" s="33"/>
      <c r="D112" s="33"/>
      <c r="E112" s="33"/>
    </row>
    <row r="113" spans="2:5" ht="12.75">
      <c r="B113" s="33"/>
      <c r="C113" s="33"/>
      <c r="D113" s="33"/>
      <c r="E113" s="33"/>
    </row>
    <row r="114" spans="2:5" ht="12.75">
      <c r="B114" s="33"/>
      <c r="C114" s="33"/>
      <c r="D114" s="33"/>
      <c r="E114" s="33"/>
    </row>
    <row r="115" spans="2:5" ht="12.75">
      <c r="B115" s="33"/>
      <c r="C115" s="33"/>
      <c r="D115" s="33"/>
      <c r="E115" s="33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I27"/>
  <sheetViews>
    <sheetView zoomScalePageLayoutView="0" workbookViewId="0" topLeftCell="A1">
      <selection activeCell="B2" sqref="B2:E27"/>
    </sheetView>
  </sheetViews>
  <sheetFormatPr defaultColWidth="9.140625" defaultRowHeight="15"/>
  <cols>
    <col min="1" max="1" width="1.7109375" style="80" customWidth="1"/>
    <col min="2" max="2" width="28.57421875" style="80" customWidth="1"/>
    <col min="3" max="3" width="28.8515625" style="80" customWidth="1"/>
    <col min="4" max="4" width="10.00390625" style="80" bestFit="1" customWidth="1"/>
    <col min="5" max="5" width="10.8515625" style="80" bestFit="1" customWidth="1"/>
    <col min="6" max="6" width="1.7109375" style="80" customWidth="1"/>
    <col min="7" max="7" width="11.140625" style="80" bestFit="1" customWidth="1"/>
    <col min="8" max="8" width="21.421875" style="80" bestFit="1" customWidth="1"/>
    <col min="9" max="9" width="1.7109375" style="80" customWidth="1"/>
    <col min="10" max="16" width="9.140625" style="80" customWidth="1"/>
    <col min="17" max="17" width="1.7109375" style="80" customWidth="1"/>
    <col min="18" max="16384" width="9.140625" style="80" customWidth="1"/>
  </cols>
  <sheetData>
    <row r="1" ht="15" thickBot="1"/>
    <row r="2" spans="2:5" ht="14.25">
      <c r="B2" s="378" t="s">
        <v>226</v>
      </c>
      <c r="C2" s="379"/>
      <c r="D2" s="379"/>
      <c r="E2" s="380"/>
    </row>
    <row r="3" spans="2:5" ht="14.25">
      <c r="B3" s="381"/>
      <c r="C3" s="382"/>
      <c r="D3" s="382"/>
      <c r="E3" s="383"/>
    </row>
    <row r="4" spans="2:5" ht="14.25">
      <c r="B4" s="81" t="s">
        <v>227</v>
      </c>
      <c r="C4" s="82"/>
      <c r="D4" s="83" t="s">
        <v>228</v>
      </c>
      <c r="E4" s="84" t="s">
        <v>229</v>
      </c>
    </row>
    <row r="5" spans="2:5" ht="14.25">
      <c r="B5" s="85" t="s">
        <v>230</v>
      </c>
      <c r="C5" s="86" t="s">
        <v>231</v>
      </c>
      <c r="D5" s="87">
        <f>E5/(1+E20)</f>
        <v>0.06965243435258063</v>
      </c>
      <c r="E5" s="88">
        <v>0.1</v>
      </c>
    </row>
    <row r="6" spans="2:5" ht="14.25">
      <c r="B6" s="85" t="s">
        <v>232</v>
      </c>
      <c r="C6" s="86" t="s">
        <v>255</v>
      </c>
      <c r="D6" s="87">
        <v>0.0017</v>
      </c>
      <c r="E6" s="88">
        <f>ROUNDUP(D6*(1+$E$20),4)</f>
        <v>0.0024999999999999996</v>
      </c>
    </row>
    <row r="7" spans="2:5" ht="14.25">
      <c r="B7" s="85" t="s">
        <v>233</v>
      </c>
      <c r="C7" s="86" t="s">
        <v>256</v>
      </c>
      <c r="D7" s="87">
        <v>0.001</v>
      </c>
      <c r="E7" s="88">
        <f>D7*(1+$E$20)</f>
        <v>0.0014357</v>
      </c>
    </row>
    <row r="8" spans="2:5" ht="14.25">
      <c r="B8" s="85" t="s">
        <v>234</v>
      </c>
      <c r="C8" s="86" t="s">
        <v>235</v>
      </c>
      <c r="D8" s="87">
        <v>0.005</v>
      </c>
      <c r="E8" s="88">
        <f>D8*(1+$E$20)</f>
        <v>0.0071785</v>
      </c>
    </row>
    <row r="9" spans="2:5" ht="14.25">
      <c r="B9" s="85"/>
      <c r="C9" s="89" t="s">
        <v>236</v>
      </c>
      <c r="D9" s="90">
        <f>SUM(D5:D8)</f>
        <v>0.07735243435258063</v>
      </c>
      <c r="E9" s="91">
        <f>SUM(E5:E8)</f>
        <v>0.11111420000000001</v>
      </c>
    </row>
    <row r="10" spans="2:5" ht="14.25">
      <c r="B10" s="92" t="s">
        <v>237</v>
      </c>
      <c r="C10" s="83"/>
      <c r="D10" s="83" t="s">
        <v>228</v>
      </c>
      <c r="E10" s="84" t="s">
        <v>229</v>
      </c>
    </row>
    <row r="11" spans="2:5" ht="14.25">
      <c r="B11" s="85" t="s">
        <v>238</v>
      </c>
      <c r="C11" s="86" t="s">
        <v>231</v>
      </c>
      <c r="D11" s="87">
        <f>E11/(1+$E$20)</f>
        <v>0.08358292122309674</v>
      </c>
      <c r="E11" s="88">
        <v>0.12</v>
      </c>
    </row>
    <row r="12" spans="2:5" ht="14.25">
      <c r="B12" s="85"/>
      <c r="C12" s="89" t="s">
        <v>239</v>
      </c>
      <c r="D12" s="90">
        <f>SUM(D11)</f>
        <v>0.08358292122309674</v>
      </c>
      <c r="E12" s="91">
        <f>ROUND(SUM(E11),4)</f>
        <v>0.12</v>
      </c>
    </row>
    <row r="13" spans="2:5" ht="15" thickBot="1">
      <c r="B13" s="92" t="s">
        <v>240</v>
      </c>
      <c r="C13" s="83"/>
      <c r="D13" s="83" t="s">
        <v>228</v>
      </c>
      <c r="E13" s="84" t="s">
        <v>229</v>
      </c>
    </row>
    <row r="14" spans="2:9" ht="15">
      <c r="B14" s="85" t="s">
        <v>241</v>
      </c>
      <c r="C14" s="86" t="s">
        <v>257</v>
      </c>
      <c r="D14" s="87">
        <v>0.0165</v>
      </c>
      <c r="E14" s="88">
        <f>D14*(1+$E$20)</f>
        <v>0.02368905</v>
      </c>
      <c r="G14" s="384" t="s">
        <v>242</v>
      </c>
      <c r="H14" s="385"/>
      <c r="I14" s="93"/>
    </row>
    <row r="15" spans="2:9" ht="15">
      <c r="B15" s="85" t="s">
        <v>243</v>
      </c>
      <c r="C15" s="86" t="s">
        <v>258</v>
      </c>
      <c r="D15" s="87">
        <v>0.076</v>
      </c>
      <c r="E15" s="88">
        <f>D15*(1+$E$20)</f>
        <v>0.1091132</v>
      </c>
      <c r="G15" s="94" t="s">
        <v>244</v>
      </c>
      <c r="H15" s="95" t="s">
        <v>339</v>
      </c>
      <c r="I15" s="93"/>
    </row>
    <row r="16" spans="2:9" ht="15.75" thickBot="1">
      <c r="B16" s="85" t="s">
        <v>245</v>
      </c>
      <c r="C16" s="86" t="s">
        <v>246</v>
      </c>
      <c r="D16" s="87">
        <v>0.05</v>
      </c>
      <c r="E16" s="88">
        <f>D16*(1+$E$20)</f>
        <v>0.071785</v>
      </c>
      <c r="G16" s="96" t="s">
        <v>247</v>
      </c>
      <c r="H16" s="97">
        <v>0.05</v>
      </c>
      <c r="I16" s="98"/>
    </row>
    <row r="17" spans="2:9" ht="15">
      <c r="B17" s="85"/>
      <c r="C17" s="86"/>
      <c r="D17" s="87"/>
      <c r="E17" s="88"/>
      <c r="G17" s="93"/>
      <c r="H17" s="99"/>
      <c r="I17" s="99"/>
    </row>
    <row r="18" spans="2:5" ht="14.25">
      <c r="B18" s="85"/>
      <c r="C18" s="89" t="s">
        <v>248</v>
      </c>
      <c r="D18" s="90">
        <f>SUM(D14:D17)</f>
        <v>0.14250000000000002</v>
      </c>
      <c r="E18" s="91">
        <f>SUM(E14:E17)</f>
        <v>0.20458725</v>
      </c>
    </row>
    <row r="19" spans="2:5" ht="14.25">
      <c r="B19" s="100"/>
      <c r="C19" s="101"/>
      <c r="D19" s="101"/>
      <c r="E19" s="102"/>
    </row>
    <row r="20" spans="2:5" ht="14.25">
      <c r="B20" s="103"/>
      <c r="C20" s="104" t="s">
        <v>249</v>
      </c>
      <c r="D20" s="105">
        <f>(D18+D12+D9)</f>
        <v>0.30343535557567736</v>
      </c>
      <c r="E20" s="106">
        <f>ROUNDUP((1+(E5+E11))/(1-(D6+D7+D8+D14+D15+D16+D17))-1,4)</f>
        <v>0.4357</v>
      </c>
    </row>
    <row r="21" spans="2:5" ht="14.25">
      <c r="B21" s="100"/>
      <c r="C21" s="101"/>
      <c r="D21" s="101"/>
      <c r="E21" s="102"/>
    </row>
    <row r="22" spans="2:9" ht="14.25">
      <c r="B22" s="107"/>
      <c r="C22" s="104" t="s">
        <v>250</v>
      </c>
      <c r="D22" s="386">
        <f>$E$20</f>
        <v>0.4357</v>
      </c>
      <c r="E22" s="387"/>
      <c r="H22" s="108"/>
      <c r="I22" s="108"/>
    </row>
    <row r="23" spans="2:7" ht="15" thickBot="1">
      <c r="B23" s="103"/>
      <c r="C23" s="109" t="s">
        <v>251</v>
      </c>
      <c r="D23" s="388">
        <v>0.15</v>
      </c>
      <c r="E23" s="389"/>
      <c r="G23" s="110"/>
    </row>
    <row r="24" spans="2:5" ht="14.25">
      <c r="B24" s="111" t="s">
        <v>252</v>
      </c>
      <c r="C24" s="112"/>
      <c r="D24" s="112"/>
      <c r="E24" s="113"/>
    </row>
    <row r="25" spans="2:5" ht="16.5" customHeight="1">
      <c r="B25" s="114" t="s">
        <v>253</v>
      </c>
      <c r="C25" s="116"/>
      <c r="D25" s="116"/>
      <c r="E25" s="115"/>
    </row>
    <row r="26" spans="2:5" ht="30" customHeight="1">
      <c r="B26" s="390" t="str">
        <f>"Foi considerado um percentual de ISSQN referente aos município de "&amp;$H$15</f>
        <v>Foi considerado um percentual de ISSQN referente aos município de João Pessoa e Cabedelo</v>
      </c>
      <c r="C26" s="391"/>
      <c r="D26" s="391"/>
      <c r="E26" s="392"/>
    </row>
    <row r="27" spans="2:5" ht="16.5" customHeight="1" thickBot="1">
      <c r="B27" s="375" t="s">
        <v>254</v>
      </c>
      <c r="C27" s="376"/>
      <c r="D27" s="376"/>
      <c r="E27" s="377"/>
    </row>
  </sheetData>
  <sheetProtection/>
  <mergeCells count="6">
    <mergeCell ref="B27:E27"/>
    <mergeCell ref="B2:E3"/>
    <mergeCell ref="G14:H14"/>
    <mergeCell ref="D22:E22"/>
    <mergeCell ref="D23:E23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1">
      <selection activeCell="B2" sqref="B2:I39"/>
    </sheetView>
  </sheetViews>
  <sheetFormatPr defaultColWidth="9.140625" defaultRowHeight="15"/>
  <cols>
    <col min="1" max="1" width="1.7109375" style="2" customWidth="1"/>
    <col min="2" max="2" width="38.140625" style="2" customWidth="1"/>
    <col min="3" max="3" width="13.421875" style="2" bestFit="1" customWidth="1"/>
    <col min="4" max="4" width="14.140625" style="2" customWidth="1"/>
    <col min="5" max="5" width="16.7109375" style="2" customWidth="1"/>
    <col min="6" max="6" width="14.140625" style="2" customWidth="1"/>
    <col min="7" max="7" width="17.421875" style="2" customWidth="1"/>
    <col min="8" max="8" width="13.140625" style="2" customWidth="1"/>
    <col min="9" max="9" width="17.7109375" style="2" customWidth="1"/>
    <col min="10" max="16384" width="9.140625" style="2" customWidth="1"/>
  </cols>
  <sheetData>
    <row r="1" ht="15.75" thickBot="1"/>
    <row r="2" spans="2:9" s="1" customFormat="1" ht="15.75">
      <c r="B2" s="393" t="s">
        <v>281</v>
      </c>
      <c r="C2" s="394"/>
      <c r="D2" s="394"/>
      <c r="E2" s="394"/>
      <c r="F2" s="394"/>
      <c r="G2" s="394"/>
      <c r="H2" s="394"/>
      <c r="I2" s="395"/>
    </row>
    <row r="3" spans="2:9" s="1" customFormat="1" ht="18">
      <c r="B3" s="117" t="str">
        <f>DEMO!C8</f>
        <v>PRODUTO 01</v>
      </c>
      <c r="C3" s="410" t="str">
        <f>DEMO!D8</f>
        <v>RELATÓRIOS DE GERENCIAMENTO E SUPERVISÃO</v>
      </c>
      <c r="D3" s="410"/>
      <c r="E3" s="410"/>
      <c r="F3" s="410"/>
      <c r="G3" s="410"/>
      <c r="H3" s="410"/>
      <c r="I3" s="411"/>
    </row>
    <row r="4" spans="2:9" s="1" customFormat="1" ht="18">
      <c r="B4" s="118"/>
      <c r="C4" s="119"/>
      <c r="D4" s="119"/>
      <c r="E4" s="119"/>
      <c r="F4" s="119"/>
      <c r="G4" s="119"/>
      <c r="H4" s="120" t="s">
        <v>0</v>
      </c>
      <c r="I4" s="121">
        <v>44378</v>
      </c>
    </row>
    <row r="5" spans="2:9" ht="15.75">
      <c r="B5" s="407" t="s">
        <v>325</v>
      </c>
      <c r="C5" s="408"/>
      <c r="D5" s="408"/>
      <c r="E5" s="408"/>
      <c r="F5" s="408"/>
      <c r="G5" s="408"/>
      <c r="H5" s="408"/>
      <c r="I5" s="409"/>
    </row>
    <row r="6" spans="2:9" ht="25.5">
      <c r="B6" s="399" t="s">
        <v>1</v>
      </c>
      <c r="C6" s="403" t="s">
        <v>2</v>
      </c>
      <c r="D6" s="122" t="s">
        <v>9</v>
      </c>
      <c r="E6" s="123" t="s">
        <v>12</v>
      </c>
      <c r="F6" s="123" t="s">
        <v>13</v>
      </c>
      <c r="G6" s="123" t="s">
        <v>62</v>
      </c>
      <c r="H6" s="123" t="s">
        <v>24</v>
      </c>
      <c r="I6" s="124" t="s">
        <v>4</v>
      </c>
    </row>
    <row r="7" spans="2:9" ht="15">
      <c r="B7" s="400"/>
      <c r="C7" s="404"/>
      <c r="D7" s="125" t="s">
        <v>5</v>
      </c>
      <c r="E7" s="125" t="s">
        <v>6</v>
      </c>
      <c r="F7" s="125" t="s">
        <v>7</v>
      </c>
      <c r="G7" s="125" t="s">
        <v>14</v>
      </c>
      <c r="H7" s="125" t="s">
        <v>10</v>
      </c>
      <c r="I7" s="126" t="s">
        <v>15</v>
      </c>
    </row>
    <row r="8" spans="2:9" ht="15">
      <c r="B8" s="127" t="s">
        <v>28</v>
      </c>
      <c r="C8" s="128"/>
      <c r="D8" s="128"/>
      <c r="E8" s="128"/>
      <c r="F8" s="128"/>
      <c r="G8" s="128"/>
      <c r="H8" s="128"/>
      <c r="I8" s="129"/>
    </row>
    <row r="9" spans="2:9" ht="15">
      <c r="B9" s="130" t="str">
        <f>VLOOKUP($C9,REC_INS!$B$3:$F$88,2,FALSE)</f>
        <v>Engenheiro de projetos sênior </v>
      </c>
      <c r="C9" s="131" t="s">
        <v>150</v>
      </c>
      <c r="D9" s="131">
        <v>1</v>
      </c>
      <c r="E9" s="132">
        <v>1</v>
      </c>
      <c r="F9" s="133">
        <v>6</v>
      </c>
      <c r="G9" s="134">
        <f>D9*E9*F9</f>
        <v>6</v>
      </c>
      <c r="H9" s="135">
        <f>VLOOKUP($C9,REC_INS!$B$3:$F$88,5,FALSE)</f>
        <v>25831.02</v>
      </c>
      <c r="I9" s="136">
        <f>G9*H9</f>
        <v>154986.12</v>
      </c>
    </row>
    <row r="10" spans="2:9" ht="15">
      <c r="B10" s="137" t="str">
        <f>VLOOKUP($C10,REC_INS!$B$2:$F$449,2,FALSE)</f>
        <v>Oceanógrafo pleno </v>
      </c>
      <c r="C10" s="138" t="s">
        <v>189</v>
      </c>
      <c r="D10" s="138">
        <v>1</v>
      </c>
      <c r="E10" s="139">
        <v>1</v>
      </c>
      <c r="F10" s="140">
        <v>6</v>
      </c>
      <c r="G10" s="134">
        <f>D10*E10*F10</f>
        <v>6</v>
      </c>
      <c r="H10" s="135">
        <f>VLOOKUP($C10,REC_INS!$B$3:$F$88,5,FALSE)</f>
        <v>10808.94</v>
      </c>
      <c r="I10" s="141">
        <f>G10*H10</f>
        <v>64853.64</v>
      </c>
    </row>
    <row r="11" spans="2:9" ht="15">
      <c r="B11" s="142" t="str">
        <f>VLOOKUP($C11,REC_INS!$B$2:$F$449,2,FALSE)</f>
        <v>Engenheiro de projetos júnior </v>
      </c>
      <c r="C11" s="143" t="s">
        <v>146</v>
      </c>
      <c r="D11" s="143">
        <v>1</v>
      </c>
      <c r="E11" s="144">
        <v>1</v>
      </c>
      <c r="F11" s="140">
        <v>6</v>
      </c>
      <c r="G11" s="140">
        <f>D11*E11*F11</f>
        <v>6</v>
      </c>
      <c r="H11" s="135">
        <f>VLOOKUP($C11,REC_INS!$B$3:$F$88,5,FALSE)</f>
        <v>17671.32</v>
      </c>
      <c r="I11" s="145">
        <f>G11*H11</f>
        <v>106027.92</v>
      </c>
    </row>
    <row r="12" spans="2:9" ht="15">
      <c r="B12" s="137" t="str">
        <f>VLOOKUP($C12,REC_INS!$B$2:$F$449,2,FALSE)</f>
        <v>Secretária </v>
      </c>
      <c r="C12" s="138" t="s">
        <v>202</v>
      </c>
      <c r="D12" s="138">
        <v>1</v>
      </c>
      <c r="E12" s="139">
        <v>1</v>
      </c>
      <c r="F12" s="140">
        <v>6</v>
      </c>
      <c r="G12" s="134">
        <f>D12*E12*F12</f>
        <v>6</v>
      </c>
      <c r="H12" s="135">
        <f>VLOOKUP($C12,REC_INS!$B$3:$F$88,5,FALSE)</f>
        <v>4901.34</v>
      </c>
      <c r="I12" s="141">
        <f>G12*H12</f>
        <v>29408.04</v>
      </c>
    </row>
    <row r="13" spans="2:9" ht="3" customHeight="1">
      <c r="B13" s="146"/>
      <c r="C13" s="147"/>
      <c r="D13" s="147"/>
      <c r="E13" s="148"/>
      <c r="F13" s="149"/>
      <c r="G13" s="149"/>
      <c r="H13" s="150"/>
      <c r="I13" s="151"/>
    </row>
    <row r="14" spans="2:9" ht="15">
      <c r="B14" s="152"/>
      <c r="C14" s="153"/>
      <c r="D14" s="153"/>
      <c r="E14" s="153"/>
      <c r="F14" s="153"/>
      <c r="G14" s="154"/>
      <c r="H14" s="155" t="s">
        <v>222</v>
      </c>
      <c r="I14" s="156">
        <f>SUM(I9:I13)</f>
        <v>355275.72</v>
      </c>
    </row>
    <row r="15" spans="2:9" ht="6" customHeight="1">
      <c r="B15" s="127"/>
      <c r="C15" s="128"/>
      <c r="D15" s="128"/>
      <c r="E15" s="128"/>
      <c r="F15" s="128"/>
      <c r="G15" s="128"/>
      <c r="H15" s="128"/>
      <c r="I15" s="129"/>
    </row>
    <row r="16" spans="2:9" ht="25.5">
      <c r="B16" s="399" t="s">
        <v>1</v>
      </c>
      <c r="C16" s="401" t="s">
        <v>2</v>
      </c>
      <c r="D16" s="403" t="s">
        <v>22</v>
      </c>
      <c r="E16" s="405" t="s">
        <v>8</v>
      </c>
      <c r="F16" s="157" t="s">
        <v>16</v>
      </c>
      <c r="G16" s="157" t="s">
        <v>13</v>
      </c>
      <c r="H16" s="157" t="s">
        <v>3</v>
      </c>
      <c r="I16" s="158" t="s">
        <v>4</v>
      </c>
    </row>
    <row r="17" spans="2:9" ht="15">
      <c r="B17" s="400"/>
      <c r="C17" s="402"/>
      <c r="D17" s="404"/>
      <c r="E17" s="406"/>
      <c r="F17" s="125" t="s">
        <v>17</v>
      </c>
      <c r="G17" s="125" t="s">
        <v>18</v>
      </c>
      <c r="H17" s="125" t="s">
        <v>19</v>
      </c>
      <c r="I17" s="126" t="s">
        <v>20</v>
      </c>
    </row>
    <row r="18" spans="2:9" ht="15">
      <c r="B18" s="159" t="s">
        <v>26</v>
      </c>
      <c r="C18" s="160"/>
      <c r="D18" s="160"/>
      <c r="E18" s="160"/>
      <c r="F18" s="160"/>
      <c r="G18" s="160"/>
      <c r="H18" s="160"/>
      <c r="I18" s="161"/>
    </row>
    <row r="19" spans="2:9" ht="15">
      <c r="B19" s="162" t="s">
        <v>317</v>
      </c>
      <c r="C19" s="163" t="s">
        <v>368</v>
      </c>
      <c r="D19" s="164" t="s">
        <v>63</v>
      </c>
      <c r="E19" s="164" t="s">
        <v>318</v>
      </c>
      <c r="F19" s="165">
        <v>220</v>
      </c>
      <c r="G19" s="165">
        <f>F9</f>
        <v>6</v>
      </c>
      <c r="H19" s="166">
        <f>31.3152*0.2+5.2531*0.8</f>
        <v>10.465520000000001</v>
      </c>
      <c r="I19" s="167">
        <f>H19*G19*F19</f>
        <v>13814.486400000002</v>
      </c>
    </row>
    <row r="20" spans="2:9" ht="30.75" customHeight="1">
      <c r="B20" s="168" t="s">
        <v>319</v>
      </c>
      <c r="C20" s="169" t="s">
        <v>265</v>
      </c>
      <c r="D20" s="169" t="s">
        <v>63</v>
      </c>
      <c r="E20" s="169" t="s">
        <v>318</v>
      </c>
      <c r="F20" s="170">
        <v>220</v>
      </c>
      <c r="G20" s="170">
        <v>6</v>
      </c>
      <c r="H20" s="171">
        <f>292.2199*0.2+40.9622*0.8</f>
        <v>91.21374</v>
      </c>
      <c r="I20" s="172">
        <f>H20*G20*F20</f>
        <v>120402.1368</v>
      </c>
    </row>
    <row r="21" spans="2:9" ht="3" customHeight="1">
      <c r="B21" s="173"/>
      <c r="C21" s="174"/>
      <c r="D21" s="174"/>
      <c r="E21" s="174"/>
      <c r="F21" s="175"/>
      <c r="G21" s="175"/>
      <c r="H21" s="176"/>
      <c r="I21" s="177"/>
    </row>
    <row r="22" spans="2:9" ht="15">
      <c r="B22" s="159"/>
      <c r="C22" s="160"/>
      <c r="D22" s="160"/>
      <c r="E22" s="160"/>
      <c r="F22" s="160"/>
      <c r="G22" s="160"/>
      <c r="H22" s="178" t="s">
        <v>223</v>
      </c>
      <c r="I22" s="179">
        <f>SUM(I19:I21)</f>
        <v>134216.6232</v>
      </c>
    </row>
    <row r="23" spans="2:9" ht="6" customHeight="1">
      <c r="B23" s="159"/>
      <c r="C23" s="160"/>
      <c r="D23" s="160"/>
      <c r="E23" s="160"/>
      <c r="F23" s="160"/>
      <c r="G23" s="160"/>
      <c r="H23" s="180"/>
      <c r="I23" s="181"/>
    </row>
    <row r="24" spans="2:9" ht="15">
      <c r="B24" s="159" t="s">
        <v>260</v>
      </c>
      <c r="C24" s="160"/>
      <c r="D24" s="160"/>
      <c r="E24" s="160"/>
      <c r="F24" s="160"/>
      <c r="G24" s="160"/>
      <c r="H24" s="160"/>
      <c r="I24" s="161"/>
    </row>
    <row r="25" spans="2:9" ht="15">
      <c r="B25" s="182" t="s">
        <v>320</v>
      </c>
      <c r="C25" s="183" t="s">
        <v>218</v>
      </c>
      <c r="D25" s="183" t="s">
        <v>63</v>
      </c>
      <c r="E25" s="183" t="s">
        <v>321</v>
      </c>
      <c r="F25" s="184">
        <v>50</v>
      </c>
      <c r="G25" s="184">
        <f>F9</f>
        <v>6</v>
      </c>
      <c r="H25" s="185">
        <v>40.05</v>
      </c>
      <c r="I25" s="186">
        <f>H25*G25*F25</f>
        <v>12015</v>
      </c>
    </row>
    <row r="26" spans="2:9" ht="26.25" customHeight="1">
      <c r="B26" s="187" t="s">
        <v>322</v>
      </c>
      <c r="C26" s="188" t="s">
        <v>219</v>
      </c>
      <c r="D26" s="188" t="s">
        <v>63</v>
      </c>
      <c r="E26" s="189" t="s">
        <v>323</v>
      </c>
      <c r="F26" s="189">
        <f>SUM(D9:D12)+SUM('P 02'!E9:E11)+SUM('P 03A'!E9:E11)+'P 04A'!D9</f>
        <v>12</v>
      </c>
      <c r="G26" s="189">
        <f>F9</f>
        <v>6</v>
      </c>
      <c r="H26" s="190">
        <v>529.1</v>
      </c>
      <c r="I26" s="191">
        <f>H26*G26*F26</f>
        <v>38095.200000000004</v>
      </c>
    </row>
    <row r="27" spans="2:9" ht="24.75" customHeight="1">
      <c r="B27" s="187" t="s">
        <v>324</v>
      </c>
      <c r="C27" s="188" t="s">
        <v>221</v>
      </c>
      <c r="D27" s="188" t="s">
        <v>63</v>
      </c>
      <c r="E27" s="189" t="s">
        <v>323</v>
      </c>
      <c r="F27" s="189">
        <f>F26</f>
        <v>12</v>
      </c>
      <c r="G27" s="189">
        <f>F12</f>
        <v>6</v>
      </c>
      <c r="H27" s="190">
        <v>124.5</v>
      </c>
      <c r="I27" s="191">
        <f>H27*G27*F27</f>
        <v>8964</v>
      </c>
    </row>
    <row r="28" spans="2:9" ht="5.25" customHeight="1">
      <c r="B28" s="192"/>
      <c r="C28" s="193"/>
      <c r="D28" s="193"/>
      <c r="E28" s="193"/>
      <c r="F28" s="194"/>
      <c r="G28" s="194"/>
      <c r="H28" s="195"/>
      <c r="I28" s="196"/>
    </row>
    <row r="29" spans="2:9" ht="15">
      <c r="B29" s="396" t="s">
        <v>261</v>
      </c>
      <c r="C29" s="397" t="s">
        <v>27</v>
      </c>
      <c r="D29" s="397" t="s">
        <v>27</v>
      </c>
      <c r="E29" s="397" t="s">
        <v>27</v>
      </c>
      <c r="F29" s="397" t="s">
        <v>27</v>
      </c>
      <c r="G29" s="397" t="s">
        <v>27</v>
      </c>
      <c r="H29" s="398" t="s">
        <v>27</v>
      </c>
      <c r="I29" s="179">
        <f>SUM(I25:I28)</f>
        <v>59074.200000000004</v>
      </c>
    </row>
    <row r="30" spans="2:9" ht="6" customHeight="1">
      <c r="B30" s="197"/>
      <c r="C30" s="180"/>
      <c r="D30" s="180"/>
      <c r="E30" s="180"/>
      <c r="F30" s="180"/>
      <c r="G30" s="180"/>
      <c r="H30" s="180"/>
      <c r="I30" s="181"/>
    </row>
    <row r="31" spans="2:9" ht="15">
      <c r="B31" s="198" t="s">
        <v>21</v>
      </c>
      <c r="C31" s="199"/>
      <c r="D31" s="199"/>
      <c r="E31" s="199"/>
      <c r="F31" s="200" t="s">
        <v>279</v>
      </c>
      <c r="G31" s="199" t="s">
        <v>280</v>
      </c>
      <c r="H31" s="199"/>
      <c r="I31" s="201"/>
    </row>
    <row r="32" spans="2:9" ht="27" customHeight="1">
      <c r="B32" s="202"/>
      <c r="C32" s="164"/>
      <c r="D32" s="164"/>
      <c r="E32" s="164"/>
      <c r="F32" s="165"/>
      <c r="G32" s="165"/>
      <c r="H32" s="166"/>
      <c r="I32" s="167"/>
    </row>
    <row r="33" spans="2:9" ht="6" customHeight="1">
      <c r="B33" s="203"/>
      <c r="C33" s="174"/>
      <c r="D33" s="174"/>
      <c r="E33" s="174"/>
      <c r="F33" s="175"/>
      <c r="G33" s="175"/>
      <c r="H33" s="176"/>
      <c r="I33" s="204"/>
    </row>
    <row r="34" spans="2:9" ht="15">
      <c r="B34" s="198"/>
      <c r="C34" s="199"/>
      <c r="D34" s="199"/>
      <c r="E34" s="199"/>
      <c r="F34" s="199"/>
      <c r="G34" s="199"/>
      <c r="H34" s="205" t="s">
        <v>224</v>
      </c>
      <c r="I34" s="206">
        <f>SUM(I32)</f>
        <v>0</v>
      </c>
    </row>
    <row r="35" spans="2:9" ht="6" customHeight="1">
      <c r="B35" s="159"/>
      <c r="C35" s="160"/>
      <c r="D35" s="160"/>
      <c r="E35" s="160"/>
      <c r="F35" s="160"/>
      <c r="G35" s="160"/>
      <c r="H35" s="160"/>
      <c r="I35" s="161"/>
    </row>
    <row r="36" spans="2:9" ht="15">
      <c r="B36" s="159"/>
      <c r="C36" s="160"/>
      <c r="D36" s="160"/>
      <c r="E36" s="160"/>
      <c r="F36" s="160"/>
      <c r="G36" s="160"/>
      <c r="H36" s="178" t="s">
        <v>225</v>
      </c>
      <c r="I36" s="179">
        <f>I34+I29+I22+I14</f>
        <v>548566.5432</v>
      </c>
    </row>
    <row r="37" spans="2:9" ht="15">
      <c r="B37" s="207"/>
      <c r="C37" s="208"/>
      <c r="D37" s="208"/>
      <c r="E37" s="208"/>
      <c r="F37" s="209"/>
      <c r="G37" s="210" t="s">
        <v>262</v>
      </c>
      <c r="H37" s="211">
        <f>BDI!$D$22</f>
        <v>0.4357</v>
      </c>
      <c r="I37" s="212">
        <f>I36*H37</f>
        <v>239010.44287223998</v>
      </c>
    </row>
    <row r="38" spans="2:9" ht="15.75" thickBot="1">
      <c r="B38" s="213"/>
      <c r="C38" s="214"/>
      <c r="D38" s="214"/>
      <c r="E38" s="214"/>
      <c r="F38" s="214"/>
      <c r="G38" s="214"/>
      <c r="H38" s="215" t="s">
        <v>259</v>
      </c>
      <c r="I38" s="216">
        <f>SUM(I36:I37)</f>
        <v>787576.9860722399</v>
      </c>
    </row>
    <row r="39" spans="2:9" ht="15.75" thickBot="1">
      <c r="B39" s="217"/>
      <c r="C39" s="218"/>
      <c r="D39" s="218"/>
      <c r="E39" s="218"/>
      <c r="F39" s="218"/>
      <c r="G39" s="218"/>
      <c r="H39" s="215" t="str">
        <f>"(H) TOTAL MENSAL (G/"&amp;F9&amp;")"</f>
        <v>(H) TOTAL MENSAL (G/6)</v>
      </c>
      <c r="I39" s="216">
        <f>I38/F9</f>
        <v>131262.83101204</v>
      </c>
    </row>
  </sheetData>
  <sheetProtection/>
  <mergeCells count="10">
    <mergeCell ref="B2:I2"/>
    <mergeCell ref="B29:H29"/>
    <mergeCell ref="B16:B17"/>
    <mergeCell ref="C16:C17"/>
    <mergeCell ref="D16:D17"/>
    <mergeCell ref="E16:E17"/>
    <mergeCell ref="B6:B7"/>
    <mergeCell ref="C6:C7"/>
    <mergeCell ref="B5:I5"/>
    <mergeCell ref="C3:I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PageLayoutView="0" workbookViewId="0" topLeftCell="A1">
      <selection activeCell="B2" sqref="B2:J34"/>
    </sheetView>
  </sheetViews>
  <sheetFormatPr defaultColWidth="9.140625" defaultRowHeight="15"/>
  <cols>
    <col min="1" max="1" width="1.7109375" style="0" customWidth="1"/>
    <col min="2" max="2" width="29.00390625" style="0" customWidth="1"/>
    <col min="3" max="3" width="13.421875" style="0" bestFit="1" customWidth="1"/>
    <col min="4" max="4" width="22.140625" style="0" customWidth="1"/>
    <col min="5" max="5" width="13.7109375" style="0" bestFit="1" customWidth="1"/>
    <col min="6" max="6" width="16.7109375" style="0" customWidth="1"/>
    <col min="7" max="7" width="15.57421875" style="0" customWidth="1"/>
    <col min="8" max="8" width="18.421875" style="0" customWidth="1"/>
    <col min="9" max="9" width="12.421875" style="0" customWidth="1"/>
    <col min="10" max="10" width="14.57421875" style="0" bestFit="1" customWidth="1"/>
  </cols>
  <sheetData>
    <row r="1" ht="15.75" thickBot="1"/>
    <row r="2" spans="2:10" s="1" customFormat="1" ht="15.75">
      <c r="B2" s="393" t="s">
        <v>281</v>
      </c>
      <c r="C2" s="394"/>
      <c r="D2" s="394"/>
      <c r="E2" s="394"/>
      <c r="F2" s="394"/>
      <c r="G2" s="394"/>
      <c r="H2" s="394"/>
      <c r="I2" s="394"/>
      <c r="J2" s="395"/>
    </row>
    <row r="3" spans="2:10" s="1" customFormat="1" ht="18">
      <c r="B3" s="117" t="str">
        <f>DEMO!C11</f>
        <v>PRODUTO 02</v>
      </c>
      <c r="C3" s="410" t="str">
        <f>DEMO!D11</f>
        <v>SUPERVISÃO DO PROJETO BÁSICO E EXECUTIVO</v>
      </c>
      <c r="D3" s="410"/>
      <c r="E3" s="410"/>
      <c r="F3" s="410"/>
      <c r="G3" s="410"/>
      <c r="H3" s="410"/>
      <c r="I3" s="410"/>
      <c r="J3" s="411"/>
    </row>
    <row r="4" spans="2:10" s="1" customFormat="1" ht="18">
      <c r="B4" s="118"/>
      <c r="C4" s="119"/>
      <c r="D4" s="119"/>
      <c r="E4" s="119"/>
      <c r="F4" s="119"/>
      <c r="G4" s="119"/>
      <c r="H4" s="119"/>
      <c r="I4" s="120" t="s">
        <v>0</v>
      </c>
      <c r="J4" s="121">
        <v>44378</v>
      </c>
    </row>
    <row r="5" spans="2:10" ht="15.75">
      <c r="B5" s="407" t="s">
        <v>326</v>
      </c>
      <c r="C5" s="408"/>
      <c r="D5" s="408"/>
      <c r="E5" s="408"/>
      <c r="F5" s="408"/>
      <c r="G5" s="408"/>
      <c r="H5" s="408"/>
      <c r="I5" s="408"/>
      <c r="J5" s="409"/>
    </row>
    <row r="6" spans="2:10" ht="25.5">
      <c r="B6" s="399" t="s">
        <v>1</v>
      </c>
      <c r="C6" s="403" t="s">
        <v>2</v>
      </c>
      <c r="D6" s="403" t="s">
        <v>29</v>
      </c>
      <c r="E6" s="122" t="s">
        <v>9</v>
      </c>
      <c r="F6" s="123" t="s">
        <v>12</v>
      </c>
      <c r="G6" s="123" t="s">
        <v>13</v>
      </c>
      <c r="H6" s="123" t="s">
        <v>62</v>
      </c>
      <c r="I6" s="123" t="s">
        <v>24</v>
      </c>
      <c r="J6" s="124" t="s">
        <v>4</v>
      </c>
    </row>
    <row r="7" spans="2:10" ht="15">
      <c r="B7" s="400"/>
      <c r="C7" s="404"/>
      <c r="D7" s="404"/>
      <c r="E7" s="125" t="s">
        <v>5</v>
      </c>
      <c r="F7" s="125" t="s">
        <v>6</v>
      </c>
      <c r="G7" s="125" t="s">
        <v>7</v>
      </c>
      <c r="H7" s="125" t="s">
        <v>14</v>
      </c>
      <c r="I7" s="125" t="s">
        <v>10</v>
      </c>
      <c r="J7" s="126" t="s">
        <v>15</v>
      </c>
    </row>
    <row r="8" spans="2:10" ht="15">
      <c r="B8" s="159" t="s">
        <v>28</v>
      </c>
      <c r="C8" s="160"/>
      <c r="D8" s="160"/>
      <c r="E8" s="160"/>
      <c r="F8" s="160"/>
      <c r="G8" s="160"/>
      <c r="H8" s="160"/>
      <c r="I8" s="160"/>
      <c r="J8" s="161"/>
    </row>
    <row r="9" spans="2:10" ht="25.5">
      <c r="B9" s="219" t="str">
        <f>VLOOKUP($C9,REC_INS!$B$2:$F$449,2,FALSE)</f>
        <v>Engenheiro de projetos pleno </v>
      </c>
      <c r="C9" s="183" t="s">
        <v>148</v>
      </c>
      <c r="D9" s="220" t="s">
        <v>328</v>
      </c>
      <c r="E9" s="183">
        <v>1</v>
      </c>
      <c r="F9" s="221">
        <v>1</v>
      </c>
      <c r="G9" s="184">
        <v>2</v>
      </c>
      <c r="H9" s="184">
        <f>E9*F9*G9</f>
        <v>2</v>
      </c>
      <c r="I9" s="135">
        <f>VLOOKUP($C9,REC_INS!$B$3:$F$88,5,FALSE)</f>
        <v>19789.75</v>
      </c>
      <c r="J9" s="186">
        <f>I9*H9</f>
        <v>39579.5</v>
      </c>
    </row>
    <row r="10" spans="2:10" ht="15">
      <c r="B10" s="222" t="str">
        <f>VLOOKUP($C10,REC_INS!$B$2:$F$449,2,FALSE)</f>
        <v>Auxiliar administrativo </v>
      </c>
      <c r="C10" s="188" t="s">
        <v>94</v>
      </c>
      <c r="D10" s="223"/>
      <c r="E10" s="188">
        <v>1</v>
      </c>
      <c r="F10" s="224">
        <v>1</v>
      </c>
      <c r="G10" s="189">
        <v>2</v>
      </c>
      <c r="H10" s="189">
        <f>E10*F10*G10</f>
        <v>2</v>
      </c>
      <c r="I10" s="135">
        <f>VLOOKUP($C10,REC_INS!$B$3:$F$88,5,FALSE)</f>
        <v>3765.08</v>
      </c>
      <c r="J10" s="191">
        <f>I10*H10</f>
        <v>7530.16</v>
      </c>
    </row>
    <row r="11" spans="2:10" ht="25.5">
      <c r="B11" s="222" t="str">
        <f>VLOOKUP($C11,REC_INS!$B$2:$F$449,2,FALSE)</f>
        <v>Engenheiro de projetos sênior </v>
      </c>
      <c r="C11" s="188" t="s">
        <v>150</v>
      </c>
      <c r="D11" s="223" t="s">
        <v>327</v>
      </c>
      <c r="E11" s="188">
        <v>1</v>
      </c>
      <c r="F11" s="224">
        <v>1</v>
      </c>
      <c r="G11" s="189">
        <v>2</v>
      </c>
      <c r="H11" s="189">
        <f>E11*F11*G11</f>
        <v>2</v>
      </c>
      <c r="I11" s="135">
        <f>VLOOKUP($C11,REC_INS!$B$3:$F$88,5,FALSE)</f>
        <v>25831.02</v>
      </c>
      <c r="J11" s="191">
        <f>I11*H11</f>
        <v>51662.04</v>
      </c>
    </row>
    <row r="12" spans="2:10" ht="6" customHeight="1">
      <c r="B12" s="225"/>
      <c r="C12" s="193"/>
      <c r="D12" s="193"/>
      <c r="E12" s="193"/>
      <c r="F12" s="226"/>
      <c r="G12" s="194"/>
      <c r="H12" s="194"/>
      <c r="I12" s="195"/>
      <c r="J12" s="196"/>
    </row>
    <row r="13" spans="2:10" ht="15">
      <c r="B13" s="197"/>
      <c r="C13" s="180"/>
      <c r="D13" s="180"/>
      <c r="E13" s="180"/>
      <c r="F13" s="180"/>
      <c r="G13" s="180"/>
      <c r="H13" s="227"/>
      <c r="I13" s="205" t="s">
        <v>222</v>
      </c>
      <c r="J13" s="206">
        <f>SUM(J9:J12)</f>
        <v>98771.70000000001</v>
      </c>
    </row>
    <row r="14" spans="2:10" ht="6" customHeight="1">
      <c r="B14" s="159"/>
      <c r="C14" s="160"/>
      <c r="D14" s="160"/>
      <c r="E14" s="160"/>
      <c r="F14" s="160"/>
      <c r="G14" s="160"/>
      <c r="H14" s="160"/>
      <c r="I14" s="160"/>
      <c r="J14" s="161"/>
    </row>
    <row r="15" spans="2:10" ht="25.5">
      <c r="B15" s="399" t="s">
        <v>1</v>
      </c>
      <c r="C15" s="401" t="s">
        <v>2</v>
      </c>
      <c r="D15" s="228"/>
      <c r="E15" s="401" t="s">
        <v>22</v>
      </c>
      <c r="F15" s="405" t="s">
        <v>8</v>
      </c>
      <c r="G15" s="157" t="s">
        <v>16</v>
      </c>
      <c r="H15" s="157" t="s">
        <v>13</v>
      </c>
      <c r="I15" s="157" t="s">
        <v>3</v>
      </c>
      <c r="J15" s="158" t="s">
        <v>4</v>
      </c>
    </row>
    <row r="16" spans="2:10" ht="15">
      <c r="B16" s="400"/>
      <c r="C16" s="402"/>
      <c r="D16" s="229"/>
      <c r="E16" s="402"/>
      <c r="F16" s="406"/>
      <c r="G16" s="125" t="s">
        <v>17</v>
      </c>
      <c r="H16" s="125" t="s">
        <v>18</v>
      </c>
      <c r="I16" s="125" t="s">
        <v>19</v>
      </c>
      <c r="J16" s="126" t="s">
        <v>20</v>
      </c>
    </row>
    <row r="17" spans="2:10" ht="15">
      <c r="B17" s="415" t="s">
        <v>26</v>
      </c>
      <c r="C17" s="416"/>
      <c r="D17" s="416"/>
      <c r="E17" s="416"/>
      <c r="F17" s="416"/>
      <c r="G17" s="416"/>
      <c r="H17" s="416"/>
      <c r="I17" s="416"/>
      <c r="J17" s="417"/>
    </row>
    <row r="18" spans="2:10" ht="15">
      <c r="B18" s="230"/>
      <c r="C18" s="164"/>
      <c r="D18" s="164"/>
      <c r="E18" s="164"/>
      <c r="F18" s="164"/>
      <c r="G18" s="165"/>
      <c r="H18" s="165"/>
      <c r="I18" s="166"/>
      <c r="J18" s="167"/>
    </row>
    <row r="19" spans="2:10" ht="6" customHeight="1">
      <c r="B19" s="173"/>
      <c r="C19" s="174"/>
      <c r="D19" s="174"/>
      <c r="E19" s="174"/>
      <c r="F19" s="174"/>
      <c r="G19" s="175"/>
      <c r="H19" s="175"/>
      <c r="I19" s="176"/>
      <c r="J19" s="204"/>
    </row>
    <row r="20" spans="2:10" ht="15">
      <c r="B20" s="159"/>
      <c r="C20" s="160"/>
      <c r="D20" s="160"/>
      <c r="E20" s="160"/>
      <c r="F20" s="160"/>
      <c r="G20" s="160"/>
      <c r="H20" s="160"/>
      <c r="I20" s="178" t="s">
        <v>223</v>
      </c>
      <c r="J20" s="179">
        <f>SUM(J18:J19)</f>
        <v>0</v>
      </c>
    </row>
    <row r="21" spans="2:10" ht="6" customHeight="1">
      <c r="B21" s="159"/>
      <c r="C21" s="160"/>
      <c r="D21" s="160"/>
      <c r="E21" s="160"/>
      <c r="F21" s="160"/>
      <c r="G21" s="160"/>
      <c r="H21" s="160"/>
      <c r="I21" s="180"/>
      <c r="J21" s="181"/>
    </row>
    <row r="22" spans="2:10" ht="15">
      <c r="B22" s="415" t="s">
        <v>260</v>
      </c>
      <c r="C22" s="416"/>
      <c r="D22" s="416"/>
      <c r="E22" s="416"/>
      <c r="F22" s="416"/>
      <c r="G22" s="416"/>
      <c r="H22" s="416"/>
      <c r="I22" s="416"/>
      <c r="J22" s="417"/>
    </row>
    <row r="23" spans="2:10" ht="15">
      <c r="B23" s="231"/>
      <c r="C23" s="164"/>
      <c r="D23" s="164"/>
      <c r="E23" s="164"/>
      <c r="F23" s="164"/>
      <c r="G23" s="165"/>
      <c r="H23" s="165"/>
      <c r="I23" s="166"/>
      <c r="J23" s="167"/>
    </row>
    <row r="24" spans="2:10" ht="6" customHeight="1">
      <c r="B24" s="192"/>
      <c r="C24" s="193"/>
      <c r="D24" s="193"/>
      <c r="E24" s="193"/>
      <c r="F24" s="193"/>
      <c r="G24" s="194"/>
      <c r="H24" s="194"/>
      <c r="I24" s="195"/>
      <c r="J24" s="196"/>
    </row>
    <row r="25" spans="2:10" ht="15">
      <c r="B25" s="396" t="s">
        <v>261</v>
      </c>
      <c r="C25" s="397" t="s">
        <v>27</v>
      </c>
      <c r="D25" s="397"/>
      <c r="E25" s="397" t="s">
        <v>27</v>
      </c>
      <c r="F25" s="397" t="s">
        <v>27</v>
      </c>
      <c r="G25" s="397" t="s">
        <v>27</v>
      </c>
      <c r="H25" s="397" t="s">
        <v>27</v>
      </c>
      <c r="I25" s="398" t="s">
        <v>27</v>
      </c>
      <c r="J25" s="179">
        <f>SUM(J23:J24)</f>
        <v>0</v>
      </c>
    </row>
    <row r="26" spans="2:10" ht="6" customHeight="1">
      <c r="B26" s="197"/>
      <c r="C26" s="180"/>
      <c r="D26" s="180"/>
      <c r="E26" s="180"/>
      <c r="F26" s="180"/>
      <c r="G26" s="180"/>
      <c r="H26" s="180"/>
      <c r="I26" s="180"/>
      <c r="J26" s="181"/>
    </row>
    <row r="27" spans="2:10" ht="15">
      <c r="B27" s="412" t="s">
        <v>21</v>
      </c>
      <c r="C27" s="413"/>
      <c r="D27" s="413"/>
      <c r="E27" s="413"/>
      <c r="F27" s="413"/>
      <c r="G27" s="413"/>
      <c r="H27" s="413"/>
      <c r="I27" s="413"/>
      <c r="J27" s="414"/>
    </row>
    <row r="28" spans="2:10" ht="6" customHeight="1">
      <c r="B28" s="232"/>
      <c r="C28" s="169"/>
      <c r="D28" s="233"/>
      <c r="E28" s="169"/>
      <c r="F28" s="169"/>
      <c r="G28" s="170"/>
      <c r="H28" s="170"/>
      <c r="I28" s="234"/>
      <c r="J28" s="172"/>
    </row>
    <row r="29" spans="2:10" ht="15">
      <c r="B29" s="198"/>
      <c r="C29" s="199"/>
      <c r="D29" s="199"/>
      <c r="E29" s="199"/>
      <c r="F29" s="199"/>
      <c r="G29" s="199"/>
      <c r="H29" s="199"/>
      <c r="I29" s="205" t="s">
        <v>224</v>
      </c>
      <c r="J29" s="206">
        <f>SUM(J28:J28)</f>
        <v>0</v>
      </c>
    </row>
    <row r="30" spans="2:10" ht="6" customHeight="1">
      <c r="B30" s="197"/>
      <c r="C30" s="180"/>
      <c r="D30" s="180"/>
      <c r="E30" s="180"/>
      <c r="F30" s="180"/>
      <c r="G30" s="180"/>
      <c r="H30" s="160"/>
      <c r="I30" s="160"/>
      <c r="J30" s="181"/>
    </row>
    <row r="31" spans="2:10" ht="15">
      <c r="B31" s="159"/>
      <c r="C31" s="160"/>
      <c r="D31" s="160"/>
      <c r="E31" s="160"/>
      <c r="F31" s="160"/>
      <c r="G31" s="160"/>
      <c r="H31" s="160"/>
      <c r="I31" s="178" t="s">
        <v>225</v>
      </c>
      <c r="J31" s="179">
        <f>J29+J25+J20+J13</f>
        <v>98771.70000000001</v>
      </c>
    </row>
    <row r="32" spans="2:10" ht="15">
      <c r="B32" s="207"/>
      <c r="C32" s="208"/>
      <c r="D32" s="208"/>
      <c r="E32" s="208"/>
      <c r="F32" s="208"/>
      <c r="G32" s="209"/>
      <c r="H32" s="210" t="s">
        <v>262</v>
      </c>
      <c r="I32" s="235">
        <f>BDI!$D$22</f>
        <v>0.4357</v>
      </c>
      <c r="J32" s="212">
        <f>J31*I32</f>
        <v>43034.829690000006</v>
      </c>
    </row>
    <row r="33" spans="2:10" ht="15.75" thickBot="1">
      <c r="B33" s="213"/>
      <c r="C33" s="214"/>
      <c r="D33" s="214"/>
      <c r="E33" s="214"/>
      <c r="F33" s="214"/>
      <c r="G33" s="214"/>
      <c r="H33" s="214"/>
      <c r="I33" s="215" t="s">
        <v>259</v>
      </c>
      <c r="J33" s="216">
        <f>SUM(J31:J32)</f>
        <v>141806.52969000002</v>
      </c>
    </row>
    <row r="34" spans="2:10" ht="15.75" thickBot="1">
      <c r="B34" s="213"/>
      <c r="C34" s="214"/>
      <c r="D34" s="214"/>
      <c r="E34" s="214"/>
      <c r="F34" s="214"/>
      <c r="G34" s="214"/>
      <c r="H34" s="218"/>
      <c r="I34" s="215" t="str">
        <f>"(H) TOTAL MENSAL (G/"&amp;G9&amp;")"</f>
        <v>(H) TOTAL MENSAL (G/2)</v>
      </c>
      <c r="J34" s="216">
        <f>J33/$G$9</f>
        <v>70903.26484500001</v>
      </c>
    </row>
  </sheetData>
  <sheetProtection/>
  <mergeCells count="14">
    <mergeCell ref="B6:B7"/>
    <mergeCell ref="C6:C7"/>
    <mergeCell ref="D6:D7"/>
    <mergeCell ref="B2:J2"/>
    <mergeCell ref="B5:J5"/>
    <mergeCell ref="C3:J3"/>
    <mergeCell ref="B25:I25"/>
    <mergeCell ref="B27:J27"/>
    <mergeCell ref="B15:B16"/>
    <mergeCell ref="C15:C16"/>
    <mergeCell ref="E15:E16"/>
    <mergeCell ref="F15:F16"/>
    <mergeCell ref="B17:J17"/>
    <mergeCell ref="B22:J2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7"/>
  <sheetViews>
    <sheetView showGridLines="0" zoomScalePageLayoutView="0" workbookViewId="0" topLeftCell="A1">
      <selection activeCell="B2" sqref="B2:J37"/>
    </sheetView>
  </sheetViews>
  <sheetFormatPr defaultColWidth="9.140625" defaultRowHeight="15"/>
  <cols>
    <col min="1" max="1" width="1.7109375" style="2" customWidth="1"/>
    <col min="2" max="2" width="39.7109375" style="2" customWidth="1"/>
    <col min="3" max="3" width="13.421875" style="2" bestFit="1" customWidth="1"/>
    <col min="4" max="4" width="27.28125" style="2" customWidth="1"/>
    <col min="5" max="5" width="14.57421875" style="2" bestFit="1" customWidth="1"/>
    <col min="6" max="6" width="18.00390625" style="2" customWidth="1"/>
    <col min="7" max="7" width="9.140625" style="2" customWidth="1"/>
    <col min="8" max="8" width="16.140625" style="2" customWidth="1"/>
    <col min="9" max="9" width="13.421875" style="2" customWidth="1"/>
    <col min="10" max="10" width="16.421875" style="2" customWidth="1"/>
    <col min="11" max="16384" width="9.140625" style="2" customWidth="1"/>
  </cols>
  <sheetData>
    <row r="1" ht="15.75" thickBot="1"/>
    <row r="2" spans="2:10" s="1" customFormat="1" ht="15.75">
      <c r="B2" s="393" t="s">
        <v>281</v>
      </c>
      <c r="C2" s="394"/>
      <c r="D2" s="394"/>
      <c r="E2" s="394"/>
      <c r="F2" s="394"/>
      <c r="G2" s="394"/>
      <c r="H2" s="394"/>
      <c r="I2" s="394"/>
      <c r="J2" s="395"/>
    </row>
    <row r="3" spans="2:10" s="1" customFormat="1" ht="18">
      <c r="B3" s="117" t="str">
        <f>DEMO!C14</f>
        <v>PRODUTO 03A</v>
      </c>
      <c r="C3" s="410" t="str">
        <f>DEMO!D14</f>
        <v>LEVANTAMENTOS HIDROGRÁFICOS PRÉ-DRAGAGEM E PÓS-DRAGAGEM - MULTIFEIXE</v>
      </c>
      <c r="D3" s="410"/>
      <c r="E3" s="410"/>
      <c r="F3" s="410"/>
      <c r="G3" s="410"/>
      <c r="H3" s="410"/>
      <c r="I3" s="410"/>
      <c r="J3" s="411"/>
    </row>
    <row r="4" spans="2:10" s="1" customFormat="1" ht="18">
      <c r="B4" s="118"/>
      <c r="C4" s="119"/>
      <c r="D4" s="119"/>
      <c r="E4" s="119"/>
      <c r="F4" s="119"/>
      <c r="G4" s="119"/>
      <c r="H4" s="119"/>
      <c r="I4" s="120" t="s">
        <v>0</v>
      </c>
      <c r="J4" s="121">
        <v>44378</v>
      </c>
    </row>
    <row r="5" spans="2:10" s="3" customFormat="1" ht="15.75">
      <c r="B5" s="407" t="s">
        <v>329</v>
      </c>
      <c r="C5" s="408"/>
      <c r="D5" s="408"/>
      <c r="E5" s="408"/>
      <c r="F5" s="408"/>
      <c r="G5" s="408"/>
      <c r="H5" s="408"/>
      <c r="I5" s="408"/>
      <c r="J5" s="409"/>
    </row>
    <row r="6" spans="2:10" ht="25.5">
      <c r="B6" s="399" t="s">
        <v>1</v>
      </c>
      <c r="C6" s="403" t="s">
        <v>2</v>
      </c>
      <c r="D6" s="403" t="s">
        <v>29</v>
      </c>
      <c r="E6" s="122" t="s">
        <v>9</v>
      </c>
      <c r="F6" s="123" t="s">
        <v>12</v>
      </c>
      <c r="G6" s="123" t="s">
        <v>13</v>
      </c>
      <c r="H6" s="123" t="s">
        <v>62</v>
      </c>
      <c r="I6" s="123" t="s">
        <v>24</v>
      </c>
      <c r="J6" s="124" t="s">
        <v>4</v>
      </c>
    </row>
    <row r="7" spans="2:10" ht="15">
      <c r="B7" s="400"/>
      <c r="C7" s="404"/>
      <c r="D7" s="404"/>
      <c r="E7" s="125" t="s">
        <v>5</v>
      </c>
      <c r="F7" s="125" t="s">
        <v>6</v>
      </c>
      <c r="G7" s="125" t="s">
        <v>7</v>
      </c>
      <c r="H7" s="125" t="s">
        <v>14</v>
      </c>
      <c r="I7" s="125" t="s">
        <v>10</v>
      </c>
      <c r="J7" s="126" t="s">
        <v>15</v>
      </c>
    </row>
    <row r="8" spans="2:10" ht="15">
      <c r="B8" s="159" t="s">
        <v>28</v>
      </c>
      <c r="C8" s="160"/>
      <c r="D8" s="160"/>
      <c r="E8" s="160"/>
      <c r="F8" s="160"/>
      <c r="G8" s="160"/>
      <c r="H8" s="160"/>
      <c r="I8" s="160"/>
      <c r="J8" s="161"/>
    </row>
    <row r="9" spans="2:10" ht="15">
      <c r="B9" s="162" t="str">
        <f>VLOOKUP($C9,REC_INS!$B$2:$F$449,2,FALSE)</f>
        <v>Oceanógrafo sênior </v>
      </c>
      <c r="C9" s="164" t="s">
        <v>191</v>
      </c>
      <c r="D9" s="164" t="s">
        <v>263</v>
      </c>
      <c r="E9" s="165">
        <v>1</v>
      </c>
      <c r="F9" s="236">
        <v>1</v>
      </c>
      <c r="G9" s="165">
        <v>2</v>
      </c>
      <c r="H9" s="170">
        <f>E9*F9*G9</f>
        <v>2</v>
      </c>
      <c r="I9" s="135">
        <f>VLOOKUP($C9,REC_INS!$B$3:$F$88,5,FALSE)</f>
        <v>16818.93</v>
      </c>
      <c r="J9" s="167">
        <f>H9*I9</f>
        <v>33637.86</v>
      </c>
    </row>
    <row r="10" spans="2:10" ht="15">
      <c r="B10" s="237" t="str">
        <f>VLOOKUP($C10,REC_INS!$B$2:$F$449,2,FALSE)</f>
        <v>Oceanógrafo júnior </v>
      </c>
      <c r="C10" s="169" t="s">
        <v>187</v>
      </c>
      <c r="D10" s="169" t="s">
        <v>330</v>
      </c>
      <c r="E10" s="170">
        <v>1</v>
      </c>
      <c r="F10" s="238">
        <v>1</v>
      </c>
      <c r="G10" s="170">
        <v>2</v>
      </c>
      <c r="H10" s="170">
        <f>E10*F10*G10</f>
        <v>2</v>
      </c>
      <c r="I10" s="135">
        <f>VLOOKUP($C10,REC_INS!$B$3:$F$88,5,FALSE)</f>
        <v>8321.33</v>
      </c>
      <c r="J10" s="172">
        <f>H10*I10</f>
        <v>16642.66</v>
      </c>
    </row>
    <row r="11" spans="2:10" ht="15">
      <c r="B11" s="237" t="str">
        <f>VLOOKUP($C11,REC_INS!$B$2:$F$449,2,FALSE)</f>
        <v>Auxiliar </v>
      </c>
      <c r="C11" s="169" t="s">
        <v>92</v>
      </c>
      <c r="D11" s="169"/>
      <c r="E11" s="170">
        <v>2</v>
      </c>
      <c r="F11" s="238">
        <v>1</v>
      </c>
      <c r="G11" s="170">
        <f>G9</f>
        <v>2</v>
      </c>
      <c r="H11" s="170">
        <f>E11*F11*G11</f>
        <v>4</v>
      </c>
      <c r="I11" s="135">
        <f>VLOOKUP($C11,REC_INS!$B$3:$F$88,5,FALSE)</f>
        <v>3259.45</v>
      </c>
      <c r="J11" s="172">
        <f>H11*I11</f>
        <v>13037.8</v>
      </c>
    </row>
    <row r="12" spans="2:10" ht="6" customHeight="1">
      <c r="B12" s="225"/>
      <c r="C12" s="193"/>
      <c r="D12" s="193"/>
      <c r="E12" s="193"/>
      <c r="F12" s="226"/>
      <c r="G12" s="194"/>
      <c r="H12" s="194"/>
      <c r="I12" s="195"/>
      <c r="J12" s="196"/>
    </row>
    <row r="13" spans="2:10" ht="15">
      <c r="B13" s="197"/>
      <c r="C13" s="180"/>
      <c r="D13" s="180"/>
      <c r="E13" s="180"/>
      <c r="F13" s="180"/>
      <c r="G13" s="180"/>
      <c r="H13" s="227"/>
      <c r="I13" s="205" t="s">
        <v>222</v>
      </c>
      <c r="J13" s="206">
        <f>SUM(J9:J12)</f>
        <v>63318.32000000001</v>
      </c>
    </row>
    <row r="14" spans="2:10" ht="6" customHeight="1">
      <c r="B14" s="159"/>
      <c r="C14" s="160"/>
      <c r="D14" s="160"/>
      <c r="E14" s="160"/>
      <c r="F14" s="160"/>
      <c r="G14" s="160"/>
      <c r="H14" s="160"/>
      <c r="I14" s="160"/>
      <c r="J14" s="161"/>
    </row>
    <row r="15" spans="2:10" ht="25.5">
      <c r="B15" s="399" t="s">
        <v>1</v>
      </c>
      <c r="C15" s="401" t="s">
        <v>2</v>
      </c>
      <c r="D15" s="403" t="s">
        <v>29</v>
      </c>
      <c r="E15" s="401" t="s">
        <v>22</v>
      </c>
      <c r="F15" s="405" t="s">
        <v>8</v>
      </c>
      <c r="G15" s="157" t="s">
        <v>55</v>
      </c>
      <c r="H15" s="157" t="s">
        <v>13</v>
      </c>
      <c r="I15" s="157" t="s">
        <v>3</v>
      </c>
      <c r="J15" s="158" t="s">
        <v>4</v>
      </c>
    </row>
    <row r="16" spans="2:10" ht="15">
      <c r="B16" s="400"/>
      <c r="C16" s="402"/>
      <c r="D16" s="404"/>
      <c r="E16" s="402"/>
      <c r="F16" s="406"/>
      <c r="G16" s="125" t="s">
        <v>17</v>
      </c>
      <c r="H16" s="125" t="s">
        <v>18</v>
      </c>
      <c r="I16" s="125" t="s">
        <v>19</v>
      </c>
      <c r="J16" s="126" t="s">
        <v>20</v>
      </c>
    </row>
    <row r="17" spans="2:10" ht="15">
      <c r="B17" s="415" t="s">
        <v>26</v>
      </c>
      <c r="C17" s="416"/>
      <c r="D17" s="416"/>
      <c r="E17" s="416"/>
      <c r="F17" s="416"/>
      <c r="G17" s="416"/>
      <c r="H17" s="416"/>
      <c r="I17" s="416"/>
      <c r="J17" s="417"/>
    </row>
    <row r="18" spans="2:10" ht="25.5">
      <c r="B18" s="230" t="s">
        <v>332</v>
      </c>
      <c r="C18" s="164" t="s">
        <v>331</v>
      </c>
      <c r="D18" s="164" t="s">
        <v>266</v>
      </c>
      <c r="E18" s="164" t="s">
        <v>31</v>
      </c>
      <c r="F18" s="164" t="s">
        <v>318</v>
      </c>
      <c r="G18" s="165">
        <v>220</v>
      </c>
      <c r="H18" s="165">
        <f>$G$9</f>
        <v>2</v>
      </c>
      <c r="I18" s="166">
        <f>362.2524*0.6+161.0728*0.4</f>
        <v>281.78056</v>
      </c>
      <c r="J18" s="167">
        <f>I18*H18*G18</f>
        <v>123983.44639999999</v>
      </c>
    </row>
    <row r="19" spans="2:10" ht="15">
      <c r="B19" s="237" t="s">
        <v>274</v>
      </c>
      <c r="C19" s="169" t="s">
        <v>264</v>
      </c>
      <c r="D19" s="169" t="s">
        <v>267</v>
      </c>
      <c r="E19" s="169" t="s">
        <v>31</v>
      </c>
      <c r="F19" s="169" t="s">
        <v>318</v>
      </c>
      <c r="G19" s="170">
        <v>220</v>
      </c>
      <c r="H19" s="170">
        <f>$G$9</f>
        <v>2</v>
      </c>
      <c r="I19" s="234">
        <f>191.7146*0.6+123.6321*0.4</f>
        <v>164.4816</v>
      </c>
      <c r="J19" s="172">
        <f>I19*H19*G19</f>
        <v>72371.904</v>
      </c>
    </row>
    <row r="20" spans="2:10" ht="6" customHeight="1">
      <c r="B20" s="173"/>
      <c r="C20" s="174"/>
      <c r="D20" s="174"/>
      <c r="E20" s="174"/>
      <c r="F20" s="174"/>
      <c r="G20" s="175"/>
      <c r="H20" s="175"/>
      <c r="I20" s="176"/>
      <c r="J20" s="204"/>
    </row>
    <row r="21" spans="2:10" ht="15">
      <c r="B21" s="159"/>
      <c r="C21" s="160"/>
      <c r="D21" s="160"/>
      <c r="E21" s="160"/>
      <c r="F21" s="160"/>
      <c r="G21" s="160"/>
      <c r="H21" s="160"/>
      <c r="I21" s="178" t="s">
        <v>223</v>
      </c>
      <c r="J21" s="179">
        <f>SUM(J18:J20)</f>
        <v>196355.3504</v>
      </c>
    </row>
    <row r="22" spans="2:10" ht="6" customHeight="1">
      <c r="B22" s="159"/>
      <c r="C22" s="160"/>
      <c r="D22" s="160"/>
      <c r="E22" s="160"/>
      <c r="F22" s="160"/>
      <c r="G22" s="160"/>
      <c r="H22" s="160"/>
      <c r="I22" s="180"/>
      <c r="J22" s="181"/>
    </row>
    <row r="23" spans="2:10" ht="15">
      <c r="B23" s="415" t="s">
        <v>260</v>
      </c>
      <c r="C23" s="416"/>
      <c r="D23" s="416"/>
      <c r="E23" s="416"/>
      <c r="F23" s="416"/>
      <c r="G23" s="416"/>
      <c r="H23" s="416"/>
      <c r="I23" s="416"/>
      <c r="J23" s="417"/>
    </row>
    <row r="24" spans="2:10" ht="15">
      <c r="B24" s="231" t="s">
        <v>333</v>
      </c>
      <c r="C24" s="163" t="s">
        <v>220</v>
      </c>
      <c r="D24" s="164"/>
      <c r="E24" s="164" t="s">
        <v>63</v>
      </c>
      <c r="F24" s="164" t="s">
        <v>23</v>
      </c>
      <c r="G24" s="165">
        <v>1</v>
      </c>
      <c r="H24" s="165">
        <f>G9</f>
        <v>2</v>
      </c>
      <c r="I24" s="166">
        <v>2675.58</v>
      </c>
      <c r="J24" s="167">
        <f>I24*H24*G24</f>
        <v>5351.16</v>
      </c>
    </row>
    <row r="25" spans="2:10" ht="6" customHeight="1">
      <c r="B25" s="239"/>
      <c r="C25" s="240"/>
      <c r="D25" s="240"/>
      <c r="E25" s="240"/>
      <c r="F25" s="240"/>
      <c r="G25" s="240"/>
      <c r="H25" s="240"/>
      <c r="I25" s="240"/>
      <c r="J25" s="241"/>
    </row>
    <row r="26" spans="2:10" ht="6" customHeight="1">
      <c r="B26" s="192"/>
      <c r="C26" s="193"/>
      <c r="D26" s="193"/>
      <c r="E26" s="193"/>
      <c r="F26" s="193"/>
      <c r="G26" s="194"/>
      <c r="H26" s="194"/>
      <c r="I26" s="195"/>
      <c r="J26" s="242"/>
    </row>
    <row r="27" spans="2:10" ht="15">
      <c r="B27" s="396" t="s">
        <v>261</v>
      </c>
      <c r="C27" s="397" t="s">
        <v>27</v>
      </c>
      <c r="D27" s="397"/>
      <c r="E27" s="397" t="s">
        <v>27</v>
      </c>
      <c r="F27" s="397" t="s">
        <v>27</v>
      </c>
      <c r="G27" s="397" t="s">
        <v>27</v>
      </c>
      <c r="H27" s="397" t="s">
        <v>27</v>
      </c>
      <c r="I27" s="398" t="s">
        <v>27</v>
      </c>
      <c r="J27" s="243">
        <f>SUM(J24:J26)</f>
        <v>5351.16</v>
      </c>
    </row>
    <row r="28" spans="2:10" ht="6" customHeight="1">
      <c r="B28" s="197"/>
      <c r="C28" s="180"/>
      <c r="D28" s="180"/>
      <c r="E28" s="180"/>
      <c r="F28" s="180"/>
      <c r="G28" s="180"/>
      <c r="H28" s="180"/>
      <c r="I28" s="180"/>
      <c r="J28" s="181"/>
    </row>
    <row r="29" spans="2:10" ht="15">
      <c r="B29" s="198" t="s">
        <v>21</v>
      </c>
      <c r="C29" s="199"/>
      <c r="D29" s="199"/>
      <c r="E29" s="199"/>
      <c r="F29" s="199"/>
      <c r="G29" s="200" t="s">
        <v>279</v>
      </c>
      <c r="H29" s="199" t="s">
        <v>280</v>
      </c>
      <c r="I29" s="199"/>
      <c r="J29" s="201"/>
    </row>
    <row r="30" spans="2:10" ht="15">
      <c r="B30" s="202"/>
      <c r="C30" s="164"/>
      <c r="D30" s="244"/>
      <c r="E30" s="164"/>
      <c r="F30" s="164"/>
      <c r="G30" s="165"/>
      <c r="H30" s="165"/>
      <c r="I30" s="166"/>
      <c r="J30" s="167"/>
    </row>
    <row r="31" spans="2:10" ht="6" customHeight="1">
      <c r="B31" s="203"/>
      <c r="C31" s="174"/>
      <c r="D31" s="245"/>
      <c r="E31" s="174"/>
      <c r="F31" s="174"/>
      <c r="G31" s="175"/>
      <c r="H31" s="175"/>
      <c r="I31" s="176"/>
      <c r="J31" s="204"/>
    </row>
    <row r="32" spans="2:10" ht="15">
      <c r="B32" s="198"/>
      <c r="C32" s="199"/>
      <c r="D32" s="199"/>
      <c r="E32" s="199"/>
      <c r="F32" s="199"/>
      <c r="G32" s="199"/>
      <c r="H32" s="199"/>
      <c r="I32" s="205" t="s">
        <v>224</v>
      </c>
      <c r="J32" s="206">
        <f>SUM(J30:J31)</f>
        <v>0</v>
      </c>
    </row>
    <row r="33" spans="2:10" ht="6" customHeight="1">
      <c r="B33" s="197"/>
      <c r="C33" s="180"/>
      <c r="D33" s="180"/>
      <c r="E33" s="180"/>
      <c r="F33" s="180"/>
      <c r="G33" s="180"/>
      <c r="H33" s="160"/>
      <c r="I33" s="160"/>
      <c r="J33" s="181"/>
    </row>
    <row r="34" spans="2:10" ht="15">
      <c r="B34" s="159"/>
      <c r="C34" s="160"/>
      <c r="D34" s="160"/>
      <c r="E34" s="160"/>
      <c r="F34" s="160"/>
      <c r="G34" s="160"/>
      <c r="H34" s="160"/>
      <c r="I34" s="178" t="s">
        <v>225</v>
      </c>
      <c r="J34" s="179">
        <f>J32+J27+J21+J13</f>
        <v>265024.8304</v>
      </c>
    </row>
    <row r="35" spans="2:10" ht="15">
      <c r="B35" s="207"/>
      <c r="C35" s="208"/>
      <c r="D35" s="208"/>
      <c r="E35" s="208"/>
      <c r="F35" s="208"/>
      <c r="G35" s="209"/>
      <c r="H35" s="210" t="s">
        <v>262</v>
      </c>
      <c r="I35" s="235">
        <f>BDI!$D$22</f>
        <v>0.4357</v>
      </c>
      <c r="J35" s="212">
        <f>J34*I35</f>
        <v>115471.31860527999</v>
      </c>
    </row>
    <row r="36" spans="2:10" ht="15.75" thickBot="1">
      <c r="B36" s="213"/>
      <c r="C36" s="214"/>
      <c r="D36" s="214"/>
      <c r="E36" s="214"/>
      <c r="F36" s="214"/>
      <c r="G36" s="214"/>
      <c r="H36" s="214"/>
      <c r="I36" s="215" t="s">
        <v>259</v>
      </c>
      <c r="J36" s="216">
        <f>SUM(J34:J35)</f>
        <v>380496.14900528</v>
      </c>
    </row>
    <row r="37" spans="2:13" ht="15.75" thickBot="1">
      <c r="B37" s="213"/>
      <c r="C37" s="214"/>
      <c r="D37" s="214"/>
      <c r="E37" s="214"/>
      <c r="F37" s="214"/>
      <c r="G37" s="214"/>
      <c r="H37" s="218"/>
      <c r="I37" s="215" t="str">
        <f>"(H) TOTAL MENSAL (G/"&amp;G9&amp;")"</f>
        <v>(H) TOTAL MENSAL (G/2)</v>
      </c>
      <c r="J37" s="216">
        <f>J36/$G$9</f>
        <v>190248.07450264</v>
      </c>
      <c r="M37" s="36"/>
    </row>
  </sheetData>
  <sheetProtection/>
  <mergeCells count="14">
    <mergeCell ref="B6:B7"/>
    <mergeCell ref="C6:C7"/>
    <mergeCell ref="D6:D7"/>
    <mergeCell ref="B2:J2"/>
    <mergeCell ref="B5:J5"/>
    <mergeCell ref="C3:J3"/>
    <mergeCell ref="B23:J23"/>
    <mergeCell ref="B27:I27"/>
    <mergeCell ref="B15:B16"/>
    <mergeCell ref="C15:C16"/>
    <mergeCell ref="D15:D16"/>
    <mergeCell ref="E15:E16"/>
    <mergeCell ref="F15:F16"/>
    <mergeCell ref="B17:J17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37"/>
  <sheetViews>
    <sheetView showGridLines="0" zoomScalePageLayoutView="0" workbookViewId="0" topLeftCell="A25">
      <selection activeCell="B2" sqref="B2:J37"/>
    </sheetView>
  </sheetViews>
  <sheetFormatPr defaultColWidth="9.140625" defaultRowHeight="15"/>
  <cols>
    <col min="1" max="1" width="1.7109375" style="2" customWidth="1"/>
    <col min="2" max="2" width="40.8515625" style="2" customWidth="1"/>
    <col min="3" max="3" width="13.421875" style="2" bestFit="1" customWidth="1"/>
    <col min="4" max="4" width="27.28125" style="2" customWidth="1"/>
    <col min="5" max="5" width="14.57421875" style="2" bestFit="1" customWidth="1"/>
    <col min="6" max="6" width="18.00390625" style="2" customWidth="1"/>
    <col min="7" max="7" width="9.140625" style="2" customWidth="1"/>
    <col min="8" max="8" width="16.421875" style="2" customWidth="1"/>
    <col min="9" max="9" width="13.421875" style="2" customWidth="1"/>
    <col min="10" max="10" width="16.421875" style="2" customWidth="1"/>
    <col min="11" max="16384" width="9.140625" style="2" customWidth="1"/>
  </cols>
  <sheetData>
    <row r="1" ht="15.75" thickBot="1"/>
    <row r="2" spans="2:10" s="1" customFormat="1" ht="15.75">
      <c r="B2" s="393" t="s">
        <v>281</v>
      </c>
      <c r="C2" s="394"/>
      <c r="D2" s="394"/>
      <c r="E2" s="394"/>
      <c r="F2" s="394"/>
      <c r="G2" s="394"/>
      <c r="H2" s="394"/>
      <c r="I2" s="394"/>
      <c r="J2" s="395"/>
    </row>
    <row r="3" spans="2:10" s="1" customFormat="1" ht="18">
      <c r="B3" s="117" t="str">
        <f>DEMO!C15</f>
        <v>PRODUTO 03B</v>
      </c>
      <c r="C3" s="410" t="str">
        <f>DEMO!D15</f>
        <v>LEVANTAMENTOS HIDROGRÁFICOS DE ACOMPANHAMENTO DA OBRA - MULTIFEIXE</v>
      </c>
      <c r="D3" s="410"/>
      <c r="E3" s="410"/>
      <c r="F3" s="410"/>
      <c r="G3" s="410"/>
      <c r="H3" s="410"/>
      <c r="I3" s="410"/>
      <c r="J3" s="411"/>
    </row>
    <row r="4" spans="2:10" s="1" customFormat="1" ht="18">
      <c r="B4" s="118"/>
      <c r="C4" s="119"/>
      <c r="D4" s="119"/>
      <c r="E4" s="119"/>
      <c r="F4" s="119"/>
      <c r="G4" s="119"/>
      <c r="H4" s="119"/>
      <c r="I4" s="120" t="s">
        <v>0</v>
      </c>
      <c r="J4" s="121">
        <v>44378</v>
      </c>
    </row>
    <row r="5" spans="2:10" s="3" customFormat="1" ht="15.75">
      <c r="B5" s="407" t="s">
        <v>335</v>
      </c>
      <c r="C5" s="408"/>
      <c r="D5" s="408"/>
      <c r="E5" s="408"/>
      <c r="F5" s="408"/>
      <c r="G5" s="408"/>
      <c r="H5" s="408"/>
      <c r="I5" s="408"/>
      <c r="J5" s="409"/>
    </row>
    <row r="6" spans="2:10" ht="25.5">
      <c r="B6" s="399" t="s">
        <v>1</v>
      </c>
      <c r="C6" s="403" t="s">
        <v>2</v>
      </c>
      <c r="D6" s="403" t="s">
        <v>29</v>
      </c>
      <c r="E6" s="122" t="s">
        <v>9</v>
      </c>
      <c r="F6" s="123" t="s">
        <v>12</v>
      </c>
      <c r="G6" s="123" t="s">
        <v>13</v>
      </c>
      <c r="H6" s="123" t="s">
        <v>62</v>
      </c>
      <c r="I6" s="123" t="s">
        <v>24</v>
      </c>
      <c r="J6" s="124" t="s">
        <v>4</v>
      </c>
    </row>
    <row r="7" spans="2:10" ht="15">
      <c r="B7" s="400"/>
      <c r="C7" s="404"/>
      <c r="D7" s="404"/>
      <c r="E7" s="125" t="s">
        <v>5</v>
      </c>
      <c r="F7" s="125" t="s">
        <v>6</v>
      </c>
      <c r="G7" s="125" t="s">
        <v>7</v>
      </c>
      <c r="H7" s="125" t="s">
        <v>14</v>
      </c>
      <c r="I7" s="125" t="s">
        <v>10</v>
      </c>
      <c r="J7" s="126" t="s">
        <v>15</v>
      </c>
    </row>
    <row r="8" spans="2:10" ht="15">
      <c r="B8" s="159" t="s">
        <v>28</v>
      </c>
      <c r="C8" s="160"/>
      <c r="D8" s="160"/>
      <c r="E8" s="160"/>
      <c r="F8" s="160"/>
      <c r="G8" s="160"/>
      <c r="H8" s="160"/>
      <c r="I8" s="160"/>
      <c r="J8" s="161"/>
    </row>
    <row r="9" spans="2:10" ht="15">
      <c r="B9" s="162" t="str">
        <f>VLOOKUP($C9,REC_INS!$B$2:$F$449,2,FALSE)</f>
        <v>Oceanógrafo sênior </v>
      </c>
      <c r="C9" s="164" t="s">
        <v>191</v>
      </c>
      <c r="D9" s="164" t="s">
        <v>263</v>
      </c>
      <c r="E9" s="165">
        <v>1</v>
      </c>
      <c r="F9" s="236">
        <v>1</v>
      </c>
      <c r="G9" s="165">
        <v>2</v>
      </c>
      <c r="H9" s="170">
        <f>E9*F9*G9</f>
        <v>2</v>
      </c>
      <c r="I9" s="135">
        <f>VLOOKUP($C9,REC_INS!$B$3:$F$88,5,FALSE)</f>
        <v>16818.93</v>
      </c>
      <c r="J9" s="167">
        <f>H9*I9</f>
        <v>33637.86</v>
      </c>
    </row>
    <row r="10" spans="2:10" ht="15">
      <c r="B10" s="237" t="str">
        <f>VLOOKUP($C10,REC_INS!$B$2:$F$449,2,FALSE)</f>
        <v>Oceanógrafo júnior </v>
      </c>
      <c r="C10" s="169" t="s">
        <v>187</v>
      </c>
      <c r="D10" s="169" t="s">
        <v>330</v>
      </c>
      <c r="E10" s="170">
        <v>1</v>
      </c>
      <c r="F10" s="238">
        <v>1</v>
      </c>
      <c r="G10" s="170">
        <v>2</v>
      </c>
      <c r="H10" s="170">
        <f>E10*F10*G10</f>
        <v>2</v>
      </c>
      <c r="I10" s="135">
        <f>VLOOKUP($C10,REC_INS!$B$3:$F$88,5,FALSE)</f>
        <v>8321.33</v>
      </c>
      <c r="J10" s="172">
        <f>H10*I10</f>
        <v>16642.66</v>
      </c>
    </row>
    <row r="11" spans="2:10" ht="15">
      <c r="B11" s="237" t="str">
        <f>VLOOKUP($C11,REC_INS!$B$2:$F$449,2,FALSE)</f>
        <v>Auxiliar </v>
      </c>
      <c r="C11" s="169" t="s">
        <v>92</v>
      </c>
      <c r="D11" s="169"/>
      <c r="E11" s="170">
        <v>2</v>
      </c>
      <c r="F11" s="238">
        <v>1</v>
      </c>
      <c r="G11" s="170">
        <v>2</v>
      </c>
      <c r="H11" s="170">
        <f>E11*F11*G11</f>
        <v>4</v>
      </c>
      <c r="I11" s="135">
        <f>VLOOKUP($C11,REC_INS!$B$3:$F$88,5,FALSE)</f>
        <v>3259.45</v>
      </c>
      <c r="J11" s="172">
        <f>H11*I11</f>
        <v>13037.8</v>
      </c>
    </row>
    <row r="12" spans="2:10" ht="6" customHeight="1">
      <c r="B12" s="225"/>
      <c r="C12" s="193"/>
      <c r="D12" s="193"/>
      <c r="E12" s="193"/>
      <c r="F12" s="226"/>
      <c r="G12" s="194"/>
      <c r="H12" s="194"/>
      <c r="I12" s="195"/>
      <c r="J12" s="196"/>
    </row>
    <row r="13" spans="2:10" ht="15">
      <c r="B13" s="197"/>
      <c r="C13" s="180"/>
      <c r="D13" s="180"/>
      <c r="E13" s="180"/>
      <c r="F13" s="180"/>
      <c r="G13" s="180"/>
      <c r="H13" s="227"/>
      <c r="I13" s="205" t="s">
        <v>222</v>
      </c>
      <c r="J13" s="206">
        <f>SUM(J9:J12)</f>
        <v>63318.32000000001</v>
      </c>
    </row>
    <row r="14" spans="2:10" ht="6" customHeight="1">
      <c r="B14" s="159"/>
      <c r="C14" s="160"/>
      <c r="D14" s="160"/>
      <c r="E14" s="160"/>
      <c r="F14" s="160"/>
      <c r="G14" s="160"/>
      <c r="H14" s="160"/>
      <c r="I14" s="160"/>
      <c r="J14" s="161"/>
    </row>
    <row r="15" spans="2:10" ht="25.5">
      <c r="B15" s="399" t="s">
        <v>1</v>
      </c>
      <c r="C15" s="401" t="s">
        <v>2</v>
      </c>
      <c r="D15" s="403" t="s">
        <v>29</v>
      </c>
      <c r="E15" s="401" t="s">
        <v>22</v>
      </c>
      <c r="F15" s="405" t="s">
        <v>8</v>
      </c>
      <c r="G15" s="157" t="s">
        <v>55</v>
      </c>
      <c r="H15" s="157" t="s">
        <v>13</v>
      </c>
      <c r="I15" s="157" t="s">
        <v>3</v>
      </c>
      <c r="J15" s="158" t="s">
        <v>4</v>
      </c>
    </row>
    <row r="16" spans="2:10" ht="15">
      <c r="B16" s="400"/>
      <c r="C16" s="402"/>
      <c r="D16" s="404"/>
      <c r="E16" s="402"/>
      <c r="F16" s="406"/>
      <c r="G16" s="125" t="s">
        <v>17</v>
      </c>
      <c r="H16" s="125" t="s">
        <v>18</v>
      </c>
      <c r="I16" s="125" t="s">
        <v>19</v>
      </c>
      <c r="J16" s="126" t="s">
        <v>20</v>
      </c>
    </row>
    <row r="17" spans="2:10" ht="15">
      <c r="B17" s="415" t="s">
        <v>26</v>
      </c>
      <c r="C17" s="416"/>
      <c r="D17" s="416"/>
      <c r="E17" s="416"/>
      <c r="F17" s="416"/>
      <c r="G17" s="416"/>
      <c r="H17" s="416"/>
      <c r="I17" s="416"/>
      <c r="J17" s="417"/>
    </row>
    <row r="18" spans="2:10" ht="25.5">
      <c r="B18" s="230" t="s">
        <v>332</v>
      </c>
      <c r="C18" s="164" t="s">
        <v>331</v>
      </c>
      <c r="D18" s="164" t="s">
        <v>266</v>
      </c>
      <c r="E18" s="164" t="s">
        <v>31</v>
      </c>
      <c r="F18" s="164" t="s">
        <v>318</v>
      </c>
      <c r="G18" s="165">
        <v>110</v>
      </c>
      <c r="H18" s="165">
        <f>$G$9</f>
        <v>2</v>
      </c>
      <c r="I18" s="166">
        <f>362.2524*0.6+161.0728*0.4</f>
        <v>281.78056</v>
      </c>
      <c r="J18" s="167">
        <f>I18*H18*G18</f>
        <v>61991.72319999999</v>
      </c>
    </row>
    <row r="19" spans="2:10" ht="15">
      <c r="B19" s="237" t="s">
        <v>274</v>
      </c>
      <c r="C19" s="169" t="s">
        <v>264</v>
      </c>
      <c r="D19" s="169" t="s">
        <v>267</v>
      </c>
      <c r="E19" s="169" t="s">
        <v>31</v>
      </c>
      <c r="F19" s="169" t="s">
        <v>318</v>
      </c>
      <c r="G19" s="170">
        <v>110</v>
      </c>
      <c r="H19" s="170">
        <f>$G$9</f>
        <v>2</v>
      </c>
      <c r="I19" s="234">
        <f>191.7146*0.6+123.6321*0.4</f>
        <v>164.4816</v>
      </c>
      <c r="J19" s="172">
        <f>I19*H19*G19</f>
        <v>36185.952</v>
      </c>
    </row>
    <row r="20" spans="2:10" ht="6" customHeight="1">
      <c r="B20" s="173"/>
      <c r="C20" s="174"/>
      <c r="D20" s="174"/>
      <c r="E20" s="174"/>
      <c r="F20" s="174"/>
      <c r="G20" s="175"/>
      <c r="H20" s="175"/>
      <c r="I20" s="176"/>
      <c r="J20" s="204"/>
    </row>
    <row r="21" spans="2:10" ht="15">
      <c r="B21" s="159"/>
      <c r="C21" s="160"/>
      <c r="D21" s="160"/>
      <c r="E21" s="160"/>
      <c r="F21" s="160"/>
      <c r="G21" s="160"/>
      <c r="H21" s="160"/>
      <c r="I21" s="178" t="s">
        <v>223</v>
      </c>
      <c r="J21" s="179">
        <f>SUM(J18:J20)</f>
        <v>98177.6752</v>
      </c>
    </row>
    <row r="22" spans="2:10" ht="6" customHeight="1">
      <c r="B22" s="159"/>
      <c r="C22" s="160"/>
      <c r="D22" s="160"/>
      <c r="E22" s="160"/>
      <c r="F22" s="160"/>
      <c r="G22" s="160"/>
      <c r="H22" s="160"/>
      <c r="I22" s="180"/>
      <c r="J22" s="181"/>
    </row>
    <row r="23" spans="2:10" ht="15">
      <c r="B23" s="415" t="s">
        <v>260</v>
      </c>
      <c r="C23" s="416"/>
      <c r="D23" s="416"/>
      <c r="E23" s="416"/>
      <c r="F23" s="416"/>
      <c r="G23" s="416"/>
      <c r="H23" s="416"/>
      <c r="I23" s="416"/>
      <c r="J23" s="417"/>
    </row>
    <row r="24" spans="2:10" ht="15">
      <c r="B24" s="231" t="s">
        <v>333</v>
      </c>
      <c r="C24" s="163" t="s">
        <v>220</v>
      </c>
      <c r="D24" s="164"/>
      <c r="E24" s="164" t="s">
        <v>63</v>
      </c>
      <c r="F24" s="164" t="s">
        <v>23</v>
      </c>
      <c r="G24" s="165">
        <v>1</v>
      </c>
      <c r="H24" s="165">
        <f>G9</f>
        <v>2</v>
      </c>
      <c r="I24" s="166">
        <v>2675.58</v>
      </c>
      <c r="J24" s="167">
        <f>I24*H24*G24</f>
        <v>5351.16</v>
      </c>
    </row>
    <row r="25" spans="2:10" ht="6" customHeight="1">
      <c r="B25" s="239"/>
      <c r="C25" s="240"/>
      <c r="D25" s="240"/>
      <c r="E25" s="240"/>
      <c r="F25" s="240"/>
      <c r="G25" s="240"/>
      <c r="H25" s="240"/>
      <c r="I25" s="240"/>
      <c r="J25" s="241"/>
    </row>
    <row r="26" spans="2:10" ht="6" customHeight="1">
      <c r="B26" s="192"/>
      <c r="C26" s="193"/>
      <c r="D26" s="193"/>
      <c r="E26" s="193"/>
      <c r="F26" s="193"/>
      <c r="G26" s="194"/>
      <c r="H26" s="194"/>
      <c r="I26" s="195"/>
      <c r="J26" s="242"/>
    </row>
    <row r="27" spans="2:10" ht="15">
      <c r="B27" s="396" t="s">
        <v>261</v>
      </c>
      <c r="C27" s="397" t="s">
        <v>27</v>
      </c>
      <c r="D27" s="397"/>
      <c r="E27" s="397" t="s">
        <v>27</v>
      </c>
      <c r="F27" s="397" t="s">
        <v>27</v>
      </c>
      <c r="G27" s="397" t="s">
        <v>27</v>
      </c>
      <c r="H27" s="397" t="s">
        <v>27</v>
      </c>
      <c r="I27" s="398" t="s">
        <v>27</v>
      </c>
      <c r="J27" s="243">
        <f>SUM(J24:J26)</f>
        <v>5351.16</v>
      </c>
    </row>
    <row r="28" spans="2:10" ht="6" customHeight="1">
      <c r="B28" s="197"/>
      <c r="C28" s="180"/>
      <c r="D28" s="180"/>
      <c r="E28" s="180"/>
      <c r="F28" s="180"/>
      <c r="G28" s="180"/>
      <c r="H28" s="180"/>
      <c r="I28" s="180"/>
      <c r="J28" s="181"/>
    </row>
    <row r="29" spans="2:10" ht="15">
      <c r="B29" s="198" t="s">
        <v>21</v>
      </c>
      <c r="C29" s="199"/>
      <c r="D29" s="199"/>
      <c r="E29" s="199"/>
      <c r="F29" s="199"/>
      <c r="G29" s="200" t="s">
        <v>279</v>
      </c>
      <c r="H29" s="199" t="s">
        <v>280</v>
      </c>
      <c r="I29" s="199"/>
      <c r="J29" s="201"/>
    </row>
    <row r="30" spans="2:10" ht="15">
      <c r="B30" s="202"/>
      <c r="C30" s="164"/>
      <c r="D30" s="244"/>
      <c r="E30" s="164"/>
      <c r="F30" s="164"/>
      <c r="G30" s="165"/>
      <c r="H30" s="165"/>
      <c r="I30" s="166"/>
      <c r="J30" s="167"/>
    </row>
    <row r="31" spans="2:10" ht="6" customHeight="1">
      <c r="B31" s="203"/>
      <c r="C31" s="174"/>
      <c r="D31" s="245"/>
      <c r="E31" s="174"/>
      <c r="F31" s="174"/>
      <c r="G31" s="175"/>
      <c r="H31" s="175"/>
      <c r="I31" s="176"/>
      <c r="J31" s="204"/>
    </row>
    <row r="32" spans="2:10" ht="15">
      <c r="B32" s="198"/>
      <c r="C32" s="199"/>
      <c r="D32" s="199"/>
      <c r="E32" s="199"/>
      <c r="F32" s="199"/>
      <c r="G32" s="199"/>
      <c r="H32" s="199"/>
      <c r="I32" s="205" t="s">
        <v>224</v>
      </c>
      <c r="J32" s="206">
        <f>SUM(J30:J31)</f>
        <v>0</v>
      </c>
    </row>
    <row r="33" spans="2:10" ht="6" customHeight="1">
      <c r="B33" s="197"/>
      <c r="C33" s="180"/>
      <c r="D33" s="180"/>
      <c r="E33" s="180"/>
      <c r="F33" s="180"/>
      <c r="G33" s="180"/>
      <c r="H33" s="160"/>
      <c r="I33" s="160"/>
      <c r="J33" s="181"/>
    </row>
    <row r="34" spans="2:10" ht="15">
      <c r="B34" s="159"/>
      <c r="C34" s="160"/>
      <c r="D34" s="160"/>
      <c r="E34" s="160"/>
      <c r="F34" s="160"/>
      <c r="G34" s="160"/>
      <c r="H34" s="160"/>
      <c r="I34" s="178" t="s">
        <v>225</v>
      </c>
      <c r="J34" s="179">
        <f>J32+J27+J21+J13</f>
        <v>166847.1552</v>
      </c>
    </row>
    <row r="35" spans="2:10" ht="15">
      <c r="B35" s="207"/>
      <c r="C35" s="208"/>
      <c r="D35" s="208"/>
      <c r="E35" s="208"/>
      <c r="F35" s="208"/>
      <c r="G35" s="209"/>
      <c r="H35" s="210" t="s">
        <v>262</v>
      </c>
      <c r="I35" s="235">
        <f>BDI!$D$22</f>
        <v>0.4357</v>
      </c>
      <c r="J35" s="212">
        <f>J34*I35</f>
        <v>72695.30552064</v>
      </c>
    </row>
    <row r="36" spans="2:10" ht="15.75" thickBot="1">
      <c r="B36" s="213"/>
      <c r="C36" s="214"/>
      <c r="D36" s="214"/>
      <c r="E36" s="214"/>
      <c r="F36" s="214"/>
      <c r="G36" s="214"/>
      <c r="H36" s="214"/>
      <c r="I36" s="215" t="s">
        <v>259</v>
      </c>
      <c r="J36" s="216">
        <f>SUM(J34:J35)</f>
        <v>239542.46072064003</v>
      </c>
    </row>
    <row r="37" spans="2:13" ht="15.75" thickBot="1">
      <c r="B37" s="213"/>
      <c r="C37" s="214"/>
      <c r="D37" s="214"/>
      <c r="E37" s="214"/>
      <c r="F37" s="214"/>
      <c r="G37" s="214"/>
      <c r="H37" s="218"/>
      <c r="I37" s="215" t="str">
        <f>"(H) TOTAL MENSAL (G/"&amp;G9&amp;")"</f>
        <v>(H) TOTAL MENSAL (G/2)</v>
      </c>
      <c r="J37" s="216">
        <f>J36/$G$9</f>
        <v>119771.23036032001</v>
      </c>
      <c r="M37" s="36"/>
    </row>
  </sheetData>
  <sheetProtection/>
  <mergeCells count="14">
    <mergeCell ref="B6:B7"/>
    <mergeCell ref="C6:C7"/>
    <mergeCell ref="D6:D7"/>
    <mergeCell ref="B2:J2"/>
    <mergeCell ref="B5:J5"/>
    <mergeCell ref="C3:J3"/>
    <mergeCell ref="B23:J23"/>
    <mergeCell ref="B27:I27"/>
    <mergeCell ref="B15:B16"/>
    <mergeCell ref="C15:C16"/>
    <mergeCell ref="D15:D16"/>
    <mergeCell ref="E15:E16"/>
    <mergeCell ref="F15:F16"/>
    <mergeCell ref="B17:J1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eduardo.alves</cp:lastModifiedBy>
  <dcterms:created xsi:type="dcterms:W3CDTF">2020-09-22T19:47:41Z</dcterms:created>
  <dcterms:modified xsi:type="dcterms:W3CDTF">2022-02-09T15:00:08Z</dcterms:modified>
  <cp:category/>
  <cp:version/>
  <cp:contentType/>
  <cp:contentStatus/>
</cp:coreProperties>
</file>